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_ORG\"/>
    </mc:Choice>
  </mc:AlternateContent>
  <bookViews>
    <workbookView xWindow="0" yWindow="0" windowWidth="20490" windowHeight="7800" activeTab="3"/>
  </bookViews>
  <sheets>
    <sheet name="penjualan" sheetId="1" r:id="rId1"/>
    <sheet name="DataBase" sheetId="5" r:id="rId2"/>
    <sheet name="Input" sheetId="4" r:id="rId3"/>
    <sheet name="Rekap" sheetId="3" r:id="rId4"/>
    <sheet name="Print" sheetId="6" r:id="rId5"/>
  </sheets>
  <calcPr calcId="162913"/>
</workbook>
</file>

<file path=xl/calcChain.xml><?xml version="1.0" encoding="utf-8"?>
<calcChain xmlns="http://schemas.openxmlformats.org/spreadsheetml/2006/main">
  <c r="B7" i="6" l="1"/>
  <c r="C7" i="6"/>
  <c r="D7" i="6"/>
  <c r="E7" i="6"/>
  <c r="F7" i="6"/>
  <c r="B8" i="6"/>
  <c r="C8" i="6"/>
  <c r="D8" i="6"/>
  <c r="E8" i="6"/>
  <c r="F8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C6" i="6"/>
  <c r="D6" i="6"/>
  <c r="E6" i="6"/>
  <c r="F6" i="6"/>
  <c r="B6" i="6"/>
  <c r="F3" i="6"/>
  <c r="C3" i="6"/>
  <c r="I4" i="3"/>
  <c r="I5" i="3"/>
  <c r="I6" i="3"/>
  <c r="I7" i="3"/>
  <c r="I8" i="3"/>
  <c r="I9" i="3"/>
  <c r="I10" i="3"/>
  <c r="I11" i="3"/>
  <c r="I12" i="3"/>
  <c r="I13" i="3"/>
  <c r="I14" i="3"/>
  <c r="I15" i="3"/>
  <c r="D5" i="3"/>
  <c r="E5" i="3"/>
  <c r="F5" i="3"/>
  <c r="G5" i="3"/>
  <c r="H5" i="3"/>
  <c r="D6" i="3"/>
  <c r="E6" i="3"/>
  <c r="F6" i="3"/>
  <c r="G6" i="3"/>
  <c r="H6" i="3"/>
  <c r="D7" i="3"/>
  <c r="E7" i="3"/>
  <c r="F7" i="3"/>
  <c r="G7" i="3"/>
  <c r="H7" i="3"/>
  <c r="D8" i="3"/>
  <c r="E8" i="3"/>
  <c r="F8" i="3"/>
  <c r="G8" i="3"/>
  <c r="H8" i="3"/>
  <c r="D9" i="3"/>
  <c r="E9" i="3"/>
  <c r="F9" i="3"/>
  <c r="G9" i="3"/>
  <c r="H9" i="3"/>
  <c r="D10" i="3"/>
  <c r="E10" i="3"/>
  <c r="F10" i="3"/>
  <c r="G10" i="3"/>
  <c r="H10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E4" i="3"/>
  <c r="F4" i="3"/>
  <c r="G4" i="3"/>
  <c r="H4" i="3"/>
  <c r="D4" i="3"/>
  <c r="C4" i="3"/>
  <c r="C5" i="3"/>
  <c r="C6" i="3"/>
  <c r="C7" i="3"/>
  <c r="C8" i="3"/>
  <c r="C9" i="3"/>
  <c r="C10" i="3"/>
  <c r="C11" i="3"/>
  <c r="C12" i="3"/>
  <c r="C13" i="3"/>
  <c r="C14" i="3"/>
  <c r="C15" i="3"/>
  <c r="B4" i="3"/>
  <c r="B5" i="3"/>
  <c r="B6" i="3"/>
  <c r="B7" i="3"/>
  <c r="B8" i="3"/>
  <c r="B9" i="3"/>
  <c r="B10" i="3"/>
  <c r="B11" i="3"/>
  <c r="B12" i="3"/>
  <c r="B13" i="3"/>
  <c r="B14" i="3"/>
  <c r="B15" i="3"/>
  <c r="A4" i="3"/>
  <c r="A5" i="3"/>
  <c r="A6" i="3"/>
  <c r="A7" i="3"/>
  <c r="A8" i="3"/>
  <c r="A9" i="3"/>
  <c r="A10" i="3"/>
  <c r="A11" i="3"/>
  <c r="A12" i="3"/>
  <c r="A13" i="3"/>
  <c r="A14" i="3"/>
  <c r="A15" i="3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H3" i="4"/>
  <c r="H4" i="4"/>
  <c r="I4" i="4" s="1"/>
  <c r="H5" i="4"/>
  <c r="I5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H13" i="4"/>
  <c r="I13" i="4" s="1"/>
  <c r="H14" i="4"/>
  <c r="I14" i="4" s="1"/>
  <c r="H15" i="4"/>
  <c r="I15" i="4" s="1"/>
  <c r="H16" i="4"/>
  <c r="I16" i="4" s="1"/>
  <c r="H17" i="4"/>
  <c r="H18" i="4"/>
  <c r="H19" i="4"/>
  <c r="H20" i="4"/>
  <c r="H21" i="4"/>
  <c r="H2" i="4"/>
  <c r="I2" i="4" s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" i="4"/>
  <c r="I3" i="4"/>
  <c r="I12" i="4"/>
  <c r="G34" i="1" l="1"/>
  <c r="G33" i="1"/>
  <c r="G32" i="1"/>
  <c r="G31" i="1"/>
  <c r="G30" i="1"/>
  <c r="G25" i="1"/>
  <c r="G24" i="1"/>
  <c r="G23" i="1"/>
  <c r="G22" i="1"/>
  <c r="G21" i="1"/>
  <c r="G16" i="1"/>
  <c r="G15" i="1"/>
  <c r="G14" i="1"/>
  <c r="G13" i="1"/>
  <c r="G12" i="1"/>
  <c r="G4" i="1"/>
  <c r="G5" i="1"/>
  <c r="G6" i="1"/>
  <c r="G7" i="1"/>
  <c r="G3" i="1"/>
</calcChain>
</file>

<file path=xl/comments1.xml><?xml version="1.0" encoding="utf-8"?>
<comments xmlns="http://schemas.openxmlformats.org/spreadsheetml/2006/main">
  <authors>
    <author>user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ganti disini</t>
        </r>
      </text>
    </comment>
  </commentList>
</comments>
</file>

<file path=xl/sharedStrings.xml><?xml version="1.0" encoding="utf-8"?>
<sst xmlns="http://schemas.openxmlformats.org/spreadsheetml/2006/main" count="102" uniqueCount="38">
  <si>
    <t>nama barang</t>
  </si>
  <si>
    <t>sutrisno</t>
  </si>
  <si>
    <t>tempura</t>
  </si>
  <si>
    <t>skalop</t>
  </si>
  <si>
    <t>bintang</t>
  </si>
  <si>
    <t>cireng</t>
  </si>
  <si>
    <t>nama supplier</t>
  </si>
  <si>
    <t>harga</t>
  </si>
  <si>
    <t>subtotal</t>
  </si>
  <si>
    <t>sosis sapi</t>
  </si>
  <si>
    <t xml:space="preserve">jumlah </t>
  </si>
  <si>
    <t>aji</t>
  </si>
  <si>
    <t>agung</t>
  </si>
  <si>
    <t>kode barang</t>
  </si>
  <si>
    <t>No.Nota</t>
  </si>
  <si>
    <t>Tanggal</t>
  </si>
  <si>
    <t>Supplier</t>
  </si>
  <si>
    <t>Harga Satuan</t>
  </si>
  <si>
    <t>Nama Barang</t>
  </si>
  <si>
    <t>Kode</t>
  </si>
  <si>
    <t>Kode Barang</t>
  </si>
  <si>
    <t>Qty</t>
  </si>
  <si>
    <t>Harga</t>
  </si>
  <si>
    <t>Subtotal</t>
  </si>
  <si>
    <t>Helper</t>
  </si>
  <si>
    <t xml:space="preserve">Supplier </t>
  </si>
  <si>
    <t>Harga 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</si>
  <si>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</si>
  <si>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</si>
  <si>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</si>
  <si>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</si>
  <si>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</si>
  <si>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</si>
  <si>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</si>
  <si>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</si>
  <si>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</si>
  <si>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Item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</si>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</sst>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NumberFormat="1" applyBorder="1"/>
    <xf numFmtId="41" fontId="0" fillId="0" borderId="0" xfId="1" applyFont="1"/>
    <xf numFmtId="0" fontId="2" fillId="0" borderId="0" xfId="0" applyFont="1" applyBorder="1"/>
    <xf numFmtId="0" fontId="2" fillId="0" borderId="0" xfId="0" applyFont="1"/>
    <xf numFmtId="14" fontId="2" fillId="0" borderId="0" xfId="0" applyNumberFormat="1" applyFont="1" applyBorder="1"/>
    <xf numFmtId="0" fontId="2" fillId="0" borderId="0" xfId="0" applyNumberFormat="1" applyFont="1" applyBorder="1"/>
    <xf numFmtId="41" fontId="2" fillId="0" borderId="0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0" fillId="0" borderId="1" xfId="1" applyFont="1" applyBorder="1"/>
    <xf numFmtId="0" fontId="0" fillId="3" borderId="3" xfId="0" applyFill="1" applyBorder="1"/>
    <xf numFmtId="0" fontId="0" fillId="0" borderId="3" xfId="0" applyBorder="1"/>
    <xf numFmtId="14" fontId="0" fillId="0" borderId="3" xfId="0" applyNumberFormat="1" applyBorder="1"/>
    <xf numFmtId="0" fontId="0" fillId="3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41" fontId="2" fillId="0" borderId="0" xfId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22"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33" formatCode="_-* #,##0_-;\-* #,##0_-;_-* &quot;-&quot;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9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b.DaftarBrg" displayName="tb.DaftarBrg" ref="A1:C6" totalsRowShown="0">
  <autoFilter ref="A1:C6"/>
  <tableColumns count="3">
    <tableColumn id="1" name="Kode"/>
    <tableColumn id="2" name="Nama Barang"/>
    <tableColumn id="3" name="Harga Satuan" dataCellStyle="Comma [0]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1" name="tb.Input" displayName="tb.Input" ref="B1:J21" totalsRowShown="0" headerRowDxfId="19" dataDxfId="21">
  <tableColumns count="9">
    <tableColumn id="2" name="No.Nota" dataDxfId="13"/>
    <tableColumn id="3" name="Tanggal" dataDxfId="12"/>
    <tableColumn id="4" name="Supplier" dataDxfId="11"/>
    <tableColumn id="5" name="Kode Barang" dataDxfId="10"/>
    <tableColumn id="6" name="Nama Barang" dataDxfId="9">
      <calculatedColumnFormula>VLOOKUP(tb.Input[[#This Row],[Kode Barang]],tb.DaftarBrg[],2)</calculatedColumnFormula>
    </tableColumn>
    <tableColumn id="7" name="Qty" dataDxfId="8"/>
    <tableColumn id="8" name="Harga" dataDxfId="7" dataCellStyle="Comma [0]">
      <calculatedColumnFormula>VLOOKUP(tb.Input[[#This Row],[Kode Barang]],tb.DaftarBrg[],3)</calculatedColumnFormula>
    </tableColumn>
    <tableColumn id="9" name="Subtotal" dataDxfId="6" dataCellStyle="Comma [0]">
      <calculatedColumnFormula>tb.Input[[#This Row],[Qty]]*tb.Input[[#This Row],[Harga]]</calculatedColumnFormula>
    </tableColumn>
    <tableColumn id="10" name="Helper" dataDxfId="5">
      <calculatedColumnFormula>LOOKUP(2,1/(B$2:B2&lt;&gt;""),B$2:B2)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b.Rekap" displayName="tb.Rekap" ref="A3:I15" totalsRowShown="0" headerRowDxfId="20" dataDxfId="14">
  <autoFilter ref="A3:I15"/>
  <tableColumns count="9">
    <tableColumn id="1" name="1" dataDxfId="4">
      <calculatedColumnFormula>IFERROR(INDEX(tb.Input[No.Nota],SUMPRODUCT(SMALL(((tb.Input[No.Nota]&lt;&gt;"")*ROW(tb.Input[No.Nota]))+((tb.Input[No.Nota]="")*10^5),ROW($A1)))-1),"")</calculatedColumnFormula>
    </tableColumn>
    <tableColumn id="2" name="2" dataDxfId="3">
      <calculatedColumnFormula>IFERROR(INDEX(tb.Input[Tanggal],SUMPRODUCT(SMALL(((tb.Input[No.Nota]&lt;&gt;"")*ROW(tb.Input[No.Nota]))+((tb.Input[No.Nota]="")*10^5),ROW($A1)))-1),"")</calculatedColumnFormula>
    </tableColumn>
    <tableColumn id="3" name="3" dataDxfId="2">
      <calculatedColumnFormula>IFERROR(INDEX(tb.Input[Supplier],SUMPRODUCT(SMALL(((tb.Input[No.Nota]&lt;&gt;"")*ROW(tb.Input[No.Nota]))+((tb.Input[No.Nota]="")*10^5),ROW($A1)))-1),"")</calculatedColumnFormula>
    </tableColumn>
    <tableColumn id="4" name="4" dataDxfId="1">
      <calculatedColumnFormula>IF(LEN($A4),SUMIFS(tb.Input[[Qty]:[Qty]],tb.Input[[Helper]:[Helper]],$A4,tb.Input[[Nama Barang]:[Nama Barang]],D$2),"")</calculatedColumnFormula>
    </tableColumn>
    <tableColumn id="5" name="5" dataDxfId="18">
      <calculatedColumnFormula>IF(LEN($A4),SUMIFS(tb.Input[[Qty]:[Qty]],tb.Input[[Helper]:[Helper]],$A4,tb.Input[[Nama Barang]:[Nama Barang]],E$2),"")</calculatedColumnFormula>
    </tableColumn>
    <tableColumn id="6" name="6" dataDxfId="17">
      <calculatedColumnFormula>IF(LEN($A4),SUMIFS(tb.Input[[Qty]:[Qty]],tb.Input[[Helper]:[Helper]],$A4,tb.Input[[Nama Barang]:[Nama Barang]],F$2),"")</calculatedColumnFormula>
    </tableColumn>
    <tableColumn id="7" name="7" dataDxfId="16">
      <calculatedColumnFormula>IF(LEN($A4),SUMIFS(tb.Input[[Qty]:[Qty]],tb.Input[[Helper]:[Helper]],$A4,tb.Input[[Nama Barang]:[Nama Barang]],G$2),"")</calculatedColumnFormula>
    </tableColumn>
    <tableColumn id="8" name="8" dataDxfId="15">
      <calculatedColumnFormula>IF(LEN($A4),SUMIFS(tb.Input[[Qty]:[Qty]],tb.Input[[Helper]:[Helper]],$A4,tb.Input[[Nama Barang]:[Nama Barang]],H$2),"")</calculatedColumnFormula>
    </tableColumn>
    <tableColumn id="9" name="9" dataDxfId="0" dataCellStyle="Comma [0]">
      <calculatedColumnFormula>IF(LEN($A4),SUMIF(tb.Input[Helper],$A4,tb.Input[Subtotal]),"")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workbookViewId="0">
      <selection activeCell="I26" sqref="I26"/>
    </sheetView>
  </sheetViews>
  <sheetFormatPr defaultRowHeight="15" x14ac:dyDescent="0.25"/>
  <cols>
    <col min="3" max="3" width="11.85546875" bestFit="1" customWidth="1"/>
    <col min="4" max="5" width="12.28515625" bestFit="1" customWidth="1"/>
    <col min="6" max="6" width="13.7109375" bestFit="1" customWidth="1"/>
    <col min="7" max="7" width="12.28515625" bestFit="1" customWidth="1"/>
    <col min="10" max="10" width="9.5703125" bestFit="1" customWidth="1"/>
  </cols>
  <sheetData>
    <row r="1" spans="2:10" x14ac:dyDescent="0.25">
      <c r="B1" t="s">
        <v>14</v>
      </c>
      <c r="C1">
        <v>310410</v>
      </c>
      <c r="D1" s="1">
        <v>43582</v>
      </c>
      <c r="F1" t="s">
        <v>6</v>
      </c>
      <c r="G1" t="s">
        <v>1</v>
      </c>
    </row>
    <row r="2" spans="2:10" x14ac:dyDescent="0.25">
      <c r="C2" s="2" t="s">
        <v>13</v>
      </c>
      <c r="D2" s="2" t="s">
        <v>0</v>
      </c>
      <c r="E2" s="2" t="s">
        <v>10</v>
      </c>
      <c r="F2" s="2" t="s">
        <v>7</v>
      </c>
      <c r="G2" s="2" t="s">
        <v>8</v>
      </c>
      <c r="I2" s="1"/>
      <c r="J2" s="1"/>
    </row>
    <row r="3" spans="2:10" x14ac:dyDescent="0.25">
      <c r="C3" s="2">
        <v>100</v>
      </c>
      <c r="D3" s="2" t="s">
        <v>2</v>
      </c>
      <c r="E3" s="3">
        <v>4</v>
      </c>
      <c r="F3" s="2">
        <v>12000</v>
      </c>
      <c r="G3" s="2">
        <f>E3*F3</f>
        <v>48000</v>
      </c>
    </row>
    <row r="4" spans="2:10" x14ac:dyDescent="0.25">
      <c r="C4" s="2">
        <v>105</v>
      </c>
      <c r="D4" s="2" t="s">
        <v>9</v>
      </c>
      <c r="E4" s="3">
        <v>7</v>
      </c>
      <c r="F4" s="2">
        <v>23000</v>
      </c>
      <c r="G4" s="2">
        <f>E4*F4</f>
        <v>161000</v>
      </c>
      <c r="J4" s="1"/>
    </row>
    <row r="5" spans="2:10" x14ac:dyDescent="0.25">
      <c r="C5" s="2">
        <v>107</v>
      </c>
      <c r="D5" s="2" t="s">
        <v>4</v>
      </c>
      <c r="E5" s="3">
        <v>7</v>
      </c>
      <c r="F5" s="2">
        <v>44000</v>
      </c>
      <c r="G5" s="2">
        <f>E5*F5</f>
        <v>308000</v>
      </c>
    </row>
    <row r="6" spans="2:10" x14ac:dyDescent="0.25">
      <c r="C6" s="2">
        <v>110</v>
      </c>
      <c r="D6" s="2" t="s">
        <v>3</v>
      </c>
      <c r="E6" s="3">
        <v>4</v>
      </c>
      <c r="F6" s="2">
        <v>25000</v>
      </c>
      <c r="G6" s="2">
        <f>E6*F6</f>
        <v>100000</v>
      </c>
    </row>
    <row r="7" spans="2:10" x14ac:dyDescent="0.25">
      <c r="C7" s="2">
        <v>120</v>
      </c>
      <c r="D7" s="2" t="s">
        <v>5</v>
      </c>
      <c r="E7" s="3">
        <v>5</v>
      </c>
      <c r="F7" s="2">
        <v>13000</v>
      </c>
      <c r="G7" s="2">
        <f>E7*F7</f>
        <v>65000</v>
      </c>
    </row>
    <row r="10" spans="2:10" x14ac:dyDescent="0.25">
      <c r="B10" t="s">
        <v>14</v>
      </c>
      <c r="C10">
        <v>310411</v>
      </c>
      <c r="D10" s="1">
        <v>43582</v>
      </c>
      <c r="F10" t="s">
        <v>6</v>
      </c>
      <c r="G10" t="s">
        <v>11</v>
      </c>
    </row>
    <row r="11" spans="2:10" x14ac:dyDescent="0.25">
      <c r="C11" s="2" t="s">
        <v>13</v>
      </c>
      <c r="D11" s="2" t="s">
        <v>0</v>
      </c>
      <c r="E11" s="2" t="s">
        <v>10</v>
      </c>
      <c r="F11" s="2" t="s">
        <v>7</v>
      </c>
      <c r="G11" s="2" t="s">
        <v>8</v>
      </c>
    </row>
    <row r="12" spans="2:10" x14ac:dyDescent="0.25">
      <c r="C12" s="2">
        <v>100</v>
      </c>
      <c r="D12" s="2" t="s">
        <v>2</v>
      </c>
      <c r="E12" s="3">
        <v>5</v>
      </c>
      <c r="F12" s="2">
        <v>12000</v>
      </c>
      <c r="G12" s="2">
        <f>E12*F12</f>
        <v>60000</v>
      </c>
    </row>
    <row r="13" spans="2:10" x14ac:dyDescent="0.25">
      <c r="C13" s="2">
        <v>105</v>
      </c>
      <c r="D13" s="2" t="s">
        <v>9</v>
      </c>
      <c r="E13" s="3">
        <v>23</v>
      </c>
      <c r="F13" s="2">
        <v>23000</v>
      </c>
      <c r="G13" s="2">
        <f>E13*F13</f>
        <v>529000</v>
      </c>
    </row>
    <row r="14" spans="2:10" x14ac:dyDescent="0.25">
      <c r="C14" s="2">
        <v>107</v>
      </c>
      <c r="D14" s="2" t="s">
        <v>4</v>
      </c>
      <c r="E14" s="3">
        <v>4</v>
      </c>
      <c r="F14" s="2">
        <v>44000</v>
      </c>
      <c r="G14" s="2">
        <f>E14*F14</f>
        <v>176000</v>
      </c>
    </row>
    <row r="15" spans="2:10" x14ac:dyDescent="0.25">
      <c r="C15" s="2">
        <v>110</v>
      </c>
      <c r="D15" s="2" t="s">
        <v>3</v>
      </c>
      <c r="E15" s="3">
        <v>35</v>
      </c>
      <c r="F15" s="2">
        <v>25000</v>
      </c>
      <c r="G15" s="2">
        <f>E15*F15</f>
        <v>875000</v>
      </c>
    </row>
    <row r="16" spans="2:10" x14ac:dyDescent="0.25">
      <c r="C16" s="2">
        <v>120</v>
      </c>
      <c r="D16" s="2" t="s">
        <v>5</v>
      </c>
      <c r="E16" s="3">
        <v>4</v>
      </c>
      <c r="F16" s="2">
        <v>13000</v>
      </c>
      <c r="G16" s="2">
        <f>E16*F16</f>
        <v>52000</v>
      </c>
    </row>
    <row r="19" spans="2:7" x14ac:dyDescent="0.25">
      <c r="B19" t="s">
        <v>14</v>
      </c>
      <c r="C19">
        <v>310412</v>
      </c>
      <c r="D19" s="1">
        <v>43583</v>
      </c>
      <c r="F19" t="s">
        <v>6</v>
      </c>
      <c r="G19" t="s">
        <v>1</v>
      </c>
    </row>
    <row r="20" spans="2:7" x14ac:dyDescent="0.25">
      <c r="C20" s="2" t="s">
        <v>13</v>
      </c>
      <c r="D20" s="2" t="s">
        <v>0</v>
      </c>
      <c r="E20" s="2" t="s">
        <v>10</v>
      </c>
      <c r="F20" s="2" t="s">
        <v>7</v>
      </c>
      <c r="G20" s="2" t="s">
        <v>8</v>
      </c>
    </row>
    <row r="21" spans="2:7" x14ac:dyDescent="0.25">
      <c r="C21" s="2">
        <v>100</v>
      </c>
      <c r="D21" s="2" t="s">
        <v>2</v>
      </c>
      <c r="E21" s="3">
        <v>7</v>
      </c>
      <c r="F21" s="2">
        <v>12000</v>
      </c>
      <c r="G21" s="2">
        <f>E21*F21</f>
        <v>84000</v>
      </c>
    </row>
    <row r="22" spans="2:7" x14ac:dyDescent="0.25">
      <c r="C22" s="2">
        <v>105</v>
      </c>
      <c r="D22" s="2" t="s">
        <v>9</v>
      </c>
      <c r="E22" s="3">
        <v>5</v>
      </c>
      <c r="F22" s="2">
        <v>23000</v>
      </c>
      <c r="G22" s="2">
        <f>E22*F22</f>
        <v>115000</v>
      </c>
    </row>
    <row r="23" spans="2:7" x14ac:dyDescent="0.25">
      <c r="C23" s="2">
        <v>107</v>
      </c>
      <c r="D23" s="2" t="s">
        <v>4</v>
      </c>
      <c r="E23" s="3">
        <v>2</v>
      </c>
      <c r="F23" s="2">
        <v>44000</v>
      </c>
      <c r="G23" s="2">
        <f>E23*F23</f>
        <v>88000</v>
      </c>
    </row>
    <row r="24" spans="2:7" x14ac:dyDescent="0.25">
      <c r="C24" s="2">
        <v>110</v>
      </c>
      <c r="D24" s="2" t="s">
        <v>3</v>
      </c>
      <c r="E24" s="3">
        <v>5</v>
      </c>
      <c r="F24" s="2">
        <v>25000</v>
      </c>
      <c r="G24" s="2">
        <f>E24*F24</f>
        <v>125000</v>
      </c>
    </row>
    <row r="25" spans="2:7" x14ac:dyDescent="0.25">
      <c r="C25" s="2">
        <v>120</v>
      </c>
      <c r="D25" s="2" t="s">
        <v>5</v>
      </c>
      <c r="E25" s="3">
        <v>4</v>
      </c>
      <c r="F25" s="2">
        <v>13000</v>
      </c>
      <c r="G25" s="2">
        <f>E25*F25</f>
        <v>52000</v>
      </c>
    </row>
    <row r="28" spans="2:7" x14ac:dyDescent="0.25">
      <c r="B28" t="s">
        <v>14</v>
      </c>
      <c r="C28">
        <v>310413</v>
      </c>
      <c r="D28" s="1">
        <v>43583</v>
      </c>
      <c r="F28" t="s">
        <v>6</v>
      </c>
      <c r="G28" t="s">
        <v>12</v>
      </c>
    </row>
    <row r="29" spans="2:7" x14ac:dyDescent="0.25">
      <c r="C29" s="2" t="s">
        <v>13</v>
      </c>
      <c r="D29" s="2" t="s">
        <v>0</v>
      </c>
      <c r="E29" s="2" t="s">
        <v>10</v>
      </c>
      <c r="F29" s="2" t="s">
        <v>7</v>
      </c>
      <c r="G29" s="2" t="s">
        <v>8</v>
      </c>
    </row>
    <row r="30" spans="2:7" x14ac:dyDescent="0.25">
      <c r="C30" s="2">
        <v>100</v>
      </c>
      <c r="D30" s="2" t="s">
        <v>2</v>
      </c>
      <c r="E30" s="3">
        <v>7</v>
      </c>
      <c r="F30" s="2">
        <v>12000</v>
      </c>
      <c r="G30" s="2">
        <f>E30*F30</f>
        <v>84000</v>
      </c>
    </row>
    <row r="31" spans="2:7" x14ac:dyDescent="0.25">
      <c r="C31" s="2">
        <v>105</v>
      </c>
      <c r="D31" s="2" t="s">
        <v>9</v>
      </c>
      <c r="E31" s="3">
        <v>5</v>
      </c>
      <c r="F31" s="2">
        <v>23000</v>
      </c>
      <c r="G31" s="2">
        <f>E31*F31</f>
        <v>115000</v>
      </c>
    </row>
    <row r="32" spans="2:7" x14ac:dyDescent="0.25">
      <c r="C32" s="2">
        <v>107</v>
      </c>
      <c r="D32" s="2" t="s">
        <v>4</v>
      </c>
      <c r="E32" s="3">
        <v>2</v>
      </c>
      <c r="F32" s="2">
        <v>44000</v>
      </c>
      <c r="G32" s="2">
        <f>E32*F32</f>
        <v>88000</v>
      </c>
    </row>
    <row r="33" spans="3:7" x14ac:dyDescent="0.25">
      <c r="C33" s="2">
        <v>110</v>
      </c>
      <c r="D33" s="2" t="s">
        <v>3</v>
      </c>
      <c r="E33" s="3">
        <v>5</v>
      </c>
      <c r="F33" s="2">
        <v>25000</v>
      </c>
      <c r="G33" s="2">
        <f>E33*F33</f>
        <v>125000</v>
      </c>
    </row>
    <row r="34" spans="3:7" x14ac:dyDescent="0.25">
      <c r="C34" s="2">
        <v>120</v>
      </c>
      <c r="D34" s="2" t="s">
        <v>5</v>
      </c>
      <c r="E34" s="3">
        <v>4</v>
      </c>
      <c r="F34" s="2">
        <v>13000</v>
      </c>
      <c r="G34" s="2">
        <f>E34*F34</f>
        <v>52000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14" sqref="E14"/>
    </sheetView>
  </sheetViews>
  <sheetFormatPr defaultRowHeight="15" x14ac:dyDescent="0.25"/>
  <cols>
    <col min="2" max="2" width="14.7109375" customWidth="1"/>
    <col min="3" max="3" width="14.5703125" customWidth="1"/>
  </cols>
  <sheetData>
    <row r="1" spans="1:3" x14ac:dyDescent="0.25">
      <c r="A1" t="s">
        <v>19</v>
      </c>
      <c r="B1" t="s">
        <v>18</v>
      </c>
      <c r="C1" t="s">
        <v>17</v>
      </c>
    </row>
    <row r="2" spans="1:3" x14ac:dyDescent="0.25">
      <c r="A2">
        <v>100</v>
      </c>
      <c r="B2" t="s">
        <v>2</v>
      </c>
      <c r="C2" s="4">
        <v>12000</v>
      </c>
    </row>
    <row r="3" spans="1:3" x14ac:dyDescent="0.25">
      <c r="A3">
        <v>105</v>
      </c>
      <c r="B3" t="s">
        <v>9</v>
      </c>
      <c r="C3" s="4">
        <v>23000</v>
      </c>
    </row>
    <row r="4" spans="1:3" x14ac:dyDescent="0.25">
      <c r="A4">
        <v>107</v>
      </c>
      <c r="B4" t="s">
        <v>4</v>
      </c>
      <c r="C4" s="4">
        <v>44000</v>
      </c>
    </row>
    <row r="5" spans="1:3" x14ac:dyDescent="0.25">
      <c r="A5">
        <v>110</v>
      </c>
      <c r="B5" t="s">
        <v>3</v>
      </c>
      <c r="C5" s="4">
        <v>25000</v>
      </c>
    </row>
    <row r="6" spans="1:3" x14ac:dyDescent="0.25">
      <c r="A6">
        <v>120</v>
      </c>
      <c r="B6" t="s">
        <v>5</v>
      </c>
      <c r="C6" s="4">
        <v>13000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>
      <pane ySplit="1" topLeftCell="A2" activePane="bottomLeft" state="frozen"/>
      <selection pane="bottomLeft" activeCell="B7" sqref="B7"/>
    </sheetView>
  </sheetViews>
  <sheetFormatPr defaultRowHeight="12.75" x14ac:dyDescent="0.2"/>
  <cols>
    <col min="1" max="1" width="3" style="6" customWidth="1"/>
    <col min="2" max="2" width="9.85546875" style="6" customWidth="1"/>
    <col min="3" max="3" width="10.42578125" style="6" bestFit="1" customWidth="1"/>
    <col min="4" max="4" width="11.42578125" style="6" customWidth="1"/>
    <col min="5" max="5" width="14" style="11" customWidth="1"/>
    <col min="6" max="6" width="14.42578125" style="6" customWidth="1"/>
    <col min="7" max="7" width="9.7109375" style="6" customWidth="1"/>
    <col min="8" max="8" width="9.28515625" style="6" bestFit="1" customWidth="1"/>
    <col min="9" max="9" width="10.42578125" style="6" customWidth="1"/>
    <col min="10" max="16384" width="9.140625" style="6"/>
  </cols>
  <sheetData>
    <row r="1" spans="2:10" x14ac:dyDescent="0.2">
      <c r="B1" s="10" t="s">
        <v>14</v>
      </c>
      <c r="C1" s="10" t="s">
        <v>15</v>
      </c>
      <c r="D1" s="10" t="s">
        <v>16</v>
      </c>
      <c r="E1" s="10" t="s">
        <v>20</v>
      </c>
      <c r="F1" s="10" t="s">
        <v>18</v>
      </c>
      <c r="G1" s="10" t="s">
        <v>21</v>
      </c>
      <c r="H1" s="10" t="s">
        <v>22</v>
      </c>
      <c r="I1" s="10" t="s">
        <v>23</v>
      </c>
      <c r="J1" s="26" t="s">
        <v>24</v>
      </c>
    </row>
    <row r="2" spans="2:10" x14ac:dyDescent="0.2">
      <c r="B2" s="8">
        <v>310410</v>
      </c>
      <c r="C2" s="7">
        <v>43582</v>
      </c>
      <c r="D2" s="5" t="s">
        <v>1</v>
      </c>
      <c r="E2" s="10">
        <v>100</v>
      </c>
      <c r="F2" s="5" t="str">
        <f>VLOOKUP(tb.Input[[#This Row],[Kode Barang]],tb.DaftarBrg[],2)</f>
        <v>tempura</v>
      </c>
      <c r="G2" s="8">
        <v>4</v>
      </c>
      <c r="H2" s="9">
        <f>VLOOKUP(tb.Input[[#This Row],[Kode Barang]],tb.DaftarBrg[],3)</f>
        <v>12000</v>
      </c>
      <c r="I2" s="9">
        <f>tb.Input[[#This Row],[Qty]]*tb.Input[[#This Row],[Harga]]</f>
        <v>48000</v>
      </c>
      <c r="J2" s="5">
        <f>LOOKUP(2,1/(B$2:B2&lt;&gt;""),B$2:B2)</f>
        <v>310410</v>
      </c>
    </row>
    <row r="3" spans="2:10" x14ac:dyDescent="0.2">
      <c r="B3" s="8"/>
      <c r="C3" s="7"/>
      <c r="D3" s="5"/>
      <c r="E3" s="10">
        <v>105</v>
      </c>
      <c r="F3" s="5" t="str">
        <f>VLOOKUP(tb.Input[[#This Row],[Kode Barang]],tb.DaftarBrg[],2)</f>
        <v>sosis sapi</v>
      </c>
      <c r="G3" s="8">
        <v>7</v>
      </c>
      <c r="H3" s="9">
        <f>VLOOKUP(tb.Input[[#This Row],[Kode Barang]],tb.DaftarBrg[],3)</f>
        <v>23000</v>
      </c>
      <c r="I3" s="9">
        <f>tb.Input[[#This Row],[Qty]]*tb.Input[[#This Row],[Harga]]</f>
        <v>161000</v>
      </c>
      <c r="J3" s="5">
        <f>LOOKUP(2,1/(B$2:B3&lt;&gt;""),B$2:B3)</f>
        <v>310410</v>
      </c>
    </row>
    <row r="4" spans="2:10" x14ac:dyDescent="0.2">
      <c r="B4" s="8"/>
      <c r="C4" s="7"/>
      <c r="D4" s="5"/>
      <c r="E4" s="10">
        <v>107</v>
      </c>
      <c r="F4" s="5" t="str">
        <f>VLOOKUP(tb.Input[[#This Row],[Kode Barang]],tb.DaftarBrg[],2)</f>
        <v>bintang</v>
      </c>
      <c r="G4" s="8">
        <v>7</v>
      </c>
      <c r="H4" s="9">
        <f>VLOOKUP(tb.Input[[#This Row],[Kode Barang]],tb.DaftarBrg[],3)</f>
        <v>44000</v>
      </c>
      <c r="I4" s="9">
        <f>tb.Input[[#This Row],[Qty]]*tb.Input[[#This Row],[Harga]]</f>
        <v>308000</v>
      </c>
      <c r="J4" s="5">
        <f>LOOKUP(2,1/(B$2:B4&lt;&gt;""),B$2:B4)</f>
        <v>310410</v>
      </c>
    </row>
    <row r="5" spans="2:10" x14ac:dyDescent="0.2">
      <c r="B5" s="8"/>
      <c r="C5" s="7"/>
      <c r="D5" s="5"/>
      <c r="E5" s="10">
        <v>110</v>
      </c>
      <c r="F5" s="5" t="str">
        <f>VLOOKUP(tb.Input[[#This Row],[Kode Barang]],tb.DaftarBrg[],2)</f>
        <v>skalop</v>
      </c>
      <c r="G5" s="8">
        <v>4</v>
      </c>
      <c r="H5" s="9">
        <f>VLOOKUP(tb.Input[[#This Row],[Kode Barang]],tb.DaftarBrg[],3)</f>
        <v>25000</v>
      </c>
      <c r="I5" s="9">
        <f>tb.Input[[#This Row],[Qty]]*tb.Input[[#This Row],[Harga]]</f>
        <v>100000</v>
      </c>
      <c r="J5" s="5">
        <f>LOOKUP(2,1/(B$2:B5&lt;&gt;""),B$2:B5)</f>
        <v>310410</v>
      </c>
    </row>
    <row r="6" spans="2:10" x14ac:dyDescent="0.2">
      <c r="B6" s="8"/>
      <c r="C6" s="7"/>
      <c r="D6" s="5"/>
      <c r="E6" s="10">
        <v>120</v>
      </c>
      <c r="F6" s="5" t="str">
        <f>VLOOKUP(tb.Input[[#This Row],[Kode Barang]],tb.DaftarBrg[],2)</f>
        <v>cireng</v>
      </c>
      <c r="G6" s="8">
        <v>5</v>
      </c>
      <c r="H6" s="9">
        <f>VLOOKUP(tb.Input[[#This Row],[Kode Barang]],tb.DaftarBrg[],3)</f>
        <v>13000</v>
      </c>
      <c r="I6" s="9">
        <f>tb.Input[[#This Row],[Qty]]*tb.Input[[#This Row],[Harga]]</f>
        <v>65000</v>
      </c>
      <c r="J6" s="5">
        <f>LOOKUP(2,1/(B$2:B6&lt;&gt;""),B$2:B6)</f>
        <v>310410</v>
      </c>
    </row>
    <row r="7" spans="2:10" x14ac:dyDescent="0.2">
      <c r="B7" s="8">
        <v>310411</v>
      </c>
      <c r="C7" s="7">
        <v>43582</v>
      </c>
      <c r="D7" s="5" t="s">
        <v>11</v>
      </c>
      <c r="E7" s="10">
        <v>100</v>
      </c>
      <c r="F7" s="5" t="str">
        <f>VLOOKUP(tb.Input[[#This Row],[Kode Barang]],tb.DaftarBrg[],2)</f>
        <v>tempura</v>
      </c>
      <c r="G7" s="8">
        <v>5</v>
      </c>
      <c r="H7" s="9">
        <f>VLOOKUP(tb.Input[[#This Row],[Kode Barang]],tb.DaftarBrg[],3)</f>
        <v>12000</v>
      </c>
      <c r="I7" s="9">
        <f>tb.Input[[#This Row],[Qty]]*tb.Input[[#This Row],[Harga]]</f>
        <v>60000</v>
      </c>
      <c r="J7" s="5">
        <f>LOOKUP(2,1/(B$2:B7&lt;&gt;""),B$2:B7)</f>
        <v>310411</v>
      </c>
    </row>
    <row r="8" spans="2:10" x14ac:dyDescent="0.2">
      <c r="B8" s="8"/>
      <c r="C8" s="7"/>
      <c r="D8" s="5"/>
      <c r="E8" s="10">
        <v>105</v>
      </c>
      <c r="F8" s="5" t="str">
        <f>VLOOKUP(tb.Input[[#This Row],[Kode Barang]],tb.DaftarBrg[],2)</f>
        <v>sosis sapi</v>
      </c>
      <c r="G8" s="8">
        <v>23</v>
      </c>
      <c r="H8" s="9">
        <f>VLOOKUP(tb.Input[[#This Row],[Kode Barang]],tb.DaftarBrg[],3)</f>
        <v>23000</v>
      </c>
      <c r="I8" s="9">
        <f>tb.Input[[#This Row],[Qty]]*tb.Input[[#This Row],[Harga]]</f>
        <v>529000</v>
      </c>
      <c r="J8" s="5">
        <f>LOOKUP(2,1/(B$2:B8&lt;&gt;""),B$2:B8)</f>
        <v>310411</v>
      </c>
    </row>
    <row r="9" spans="2:10" x14ac:dyDescent="0.2">
      <c r="B9" s="8"/>
      <c r="C9" s="7"/>
      <c r="D9" s="5"/>
      <c r="E9" s="10">
        <v>107</v>
      </c>
      <c r="F9" s="5" t="str">
        <f>VLOOKUP(tb.Input[[#This Row],[Kode Barang]],tb.DaftarBrg[],2)</f>
        <v>bintang</v>
      </c>
      <c r="G9" s="8">
        <v>4</v>
      </c>
      <c r="H9" s="9">
        <f>VLOOKUP(tb.Input[[#This Row],[Kode Barang]],tb.DaftarBrg[],3)</f>
        <v>44000</v>
      </c>
      <c r="I9" s="9">
        <f>tb.Input[[#This Row],[Qty]]*tb.Input[[#This Row],[Harga]]</f>
        <v>176000</v>
      </c>
      <c r="J9" s="5">
        <f>LOOKUP(2,1/(B$2:B9&lt;&gt;""),B$2:B9)</f>
        <v>310411</v>
      </c>
    </row>
    <row r="10" spans="2:10" x14ac:dyDescent="0.2">
      <c r="B10" s="8"/>
      <c r="C10" s="7"/>
      <c r="D10" s="5"/>
      <c r="E10" s="10">
        <v>110</v>
      </c>
      <c r="F10" s="5" t="str">
        <f>VLOOKUP(tb.Input[[#This Row],[Kode Barang]],tb.DaftarBrg[],2)</f>
        <v>skalop</v>
      </c>
      <c r="G10" s="8">
        <v>35</v>
      </c>
      <c r="H10" s="9">
        <f>VLOOKUP(tb.Input[[#This Row],[Kode Barang]],tb.DaftarBrg[],3)</f>
        <v>25000</v>
      </c>
      <c r="I10" s="9">
        <f>tb.Input[[#This Row],[Qty]]*tb.Input[[#This Row],[Harga]]</f>
        <v>875000</v>
      </c>
      <c r="J10" s="5">
        <f>LOOKUP(2,1/(B$2:B10&lt;&gt;""),B$2:B10)</f>
        <v>310411</v>
      </c>
    </row>
    <row r="11" spans="2:10" x14ac:dyDescent="0.2">
      <c r="B11" s="8"/>
      <c r="C11" s="7"/>
      <c r="D11" s="5"/>
      <c r="E11" s="10">
        <v>120</v>
      </c>
      <c r="F11" s="5" t="str">
        <f>VLOOKUP(tb.Input[[#This Row],[Kode Barang]],tb.DaftarBrg[],2)</f>
        <v>cireng</v>
      </c>
      <c r="G11" s="8">
        <v>4</v>
      </c>
      <c r="H11" s="9">
        <f>VLOOKUP(tb.Input[[#This Row],[Kode Barang]],tb.DaftarBrg[],3)</f>
        <v>13000</v>
      </c>
      <c r="I11" s="9">
        <f>tb.Input[[#This Row],[Qty]]*tb.Input[[#This Row],[Harga]]</f>
        <v>52000</v>
      </c>
      <c r="J11" s="5">
        <f>LOOKUP(2,1/(B$2:B11&lt;&gt;""),B$2:B11)</f>
        <v>310411</v>
      </c>
    </row>
    <row r="12" spans="2:10" x14ac:dyDescent="0.2">
      <c r="B12" s="8">
        <v>310412</v>
      </c>
      <c r="C12" s="7">
        <v>43583</v>
      </c>
      <c r="D12" s="5" t="s">
        <v>1</v>
      </c>
      <c r="E12" s="10">
        <v>100</v>
      </c>
      <c r="F12" s="5" t="str">
        <f>VLOOKUP(tb.Input[[#This Row],[Kode Barang]],tb.DaftarBrg[],2)</f>
        <v>tempura</v>
      </c>
      <c r="G12" s="8">
        <v>7</v>
      </c>
      <c r="H12" s="9">
        <f>VLOOKUP(tb.Input[[#This Row],[Kode Barang]],tb.DaftarBrg[],3)</f>
        <v>12000</v>
      </c>
      <c r="I12" s="9">
        <f>tb.Input[[#This Row],[Qty]]*tb.Input[[#This Row],[Harga]]</f>
        <v>84000</v>
      </c>
      <c r="J12" s="5">
        <f>LOOKUP(2,1/(B$2:B12&lt;&gt;""),B$2:B12)</f>
        <v>310412</v>
      </c>
    </row>
    <row r="13" spans="2:10" x14ac:dyDescent="0.2">
      <c r="B13" s="8"/>
      <c r="C13" s="7"/>
      <c r="D13" s="5"/>
      <c r="E13" s="10">
        <v>105</v>
      </c>
      <c r="F13" s="5" t="str">
        <f>VLOOKUP(tb.Input[[#This Row],[Kode Barang]],tb.DaftarBrg[],2)</f>
        <v>sosis sapi</v>
      </c>
      <c r="G13" s="8">
        <v>5</v>
      </c>
      <c r="H13" s="9">
        <f>VLOOKUP(tb.Input[[#This Row],[Kode Barang]],tb.DaftarBrg[],3)</f>
        <v>23000</v>
      </c>
      <c r="I13" s="9">
        <f>tb.Input[[#This Row],[Qty]]*tb.Input[[#This Row],[Harga]]</f>
        <v>115000</v>
      </c>
      <c r="J13" s="5">
        <f>LOOKUP(2,1/(B$2:B13&lt;&gt;""),B$2:B13)</f>
        <v>310412</v>
      </c>
    </row>
    <row r="14" spans="2:10" x14ac:dyDescent="0.2">
      <c r="B14" s="8"/>
      <c r="C14" s="7"/>
      <c r="D14" s="5"/>
      <c r="E14" s="10">
        <v>107</v>
      </c>
      <c r="F14" s="5" t="str">
        <f>VLOOKUP(tb.Input[[#This Row],[Kode Barang]],tb.DaftarBrg[],2)</f>
        <v>bintang</v>
      </c>
      <c r="G14" s="8">
        <v>2</v>
      </c>
      <c r="H14" s="9">
        <f>VLOOKUP(tb.Input[[#This Row],[Kode Barang]],tb.DaftarBrg[],3)</f>
        <v>44000</v>
      </c>
      <c r="I14" s="9">
        <f>tb.Input[[#This Row],[Qty]]*tb.Input[[#This Row],[Harga]]</f>
        <v>88000</v>
      </c>
      <c r="J14" s="5">
        <f>LOOKUP(2,1/(B$2:B14&lt;&gt;""),B$2:B14)</f>
        <v>310412</v>
      </c>
    </row>
    <row r="15" spans="2:10" x14ac:dyDescent="0.2">
      <c r="B15" s="8"/>
      <c r="C15" s="7"/>
      <c r="D15" s="5"/>
      <c r="E15" s="10">
        <v>110</v>
      </c>
      <c r="F15" s="5" t="str">
        <f>VLOOKUP(tb.Input[[#This Row],[Kode Barang]],tb.DaftarBrg[],2)</f>
        <v>skalop</v>
      </c>
      <c r="G15" s="8">
        <v>5</v>
      </c>
      <c r="H15" s="9">
        <f>VLOOKUP(tb.Input[[#This Row],[Kode Barang]],tb.DaftarBrg[],3)</f>
        <v>25000</v>
      </c>
      <c r="I15" s="9">
        <f>tb.Input[[#This Row],[Qty]]*tb.Input[[#This Row],[Harga]]</f>
        <v>125000</v>
      </c>
      <c r="J15" s="5">
        <f>LOOKUP(2,1/(B$2:B15&lt;&gt;""),B$2:B15)</f>
        <v>310412</v>
      </c>
    </row>
    <row r="16" spans="2:10" x14ac:dyDescent="0.2">
      <c r="B16" s="8"/>
      <c r="C16" s="7"/>
      <c r="D16" s="5"/>
      <c r="E16" s="10">
        <v>120</v>
      </c>
      <c r="F16" s="5" t="str">
        <f>VLOOKUP(tb.Input[[#This Row],[Kode Barang]],tb.DaftarBrg[],2)</f>
        <v>cireng</v>
      </c>
      <c r="G16" s="8">
        <v>4</v>
      </c>
      <c r="H16" s="9">
        <f>VLOOKUP(tb.Input[[#This Row],[Kode Barang]],tb.DaftarBrg[],3)</f>
        <v>13000</v>
      </c>
      <c r="I16" s="9">
        <f>tb.Input[[#This Row],[Qty]]*tb.Input[[#This Row],[Harga]]</f>
        <v>52000</v>
      </c>
      <c r="J16" s="5">
        <f>LOOKUP(2,1/(B$2:B16&lt;&gt;""),B$2:B16)</f>
        <v>310412</v>
      </c>
    </row>
    <row r="17" spans="2:10" x14ac:dyDescent="0.2">
      <c r="B17" s="8">
        <v>310413</v>
      </c>
      <c r="C17" s="7">
        <v>43583</v>
      </c>
      <c r="D17" s="5" t="s">
        <v>12</v>
      </c>
      <c r="E17" s="10">
        <v>100</v>
      </c>
      <c r="F17" s="5" t="str">
        <f>VLOOKUP(tb.Input[[#This Row],[Kode Barang]],tb.DaftarBrg[],2)</f>
        <v>tempura</v>
      </c>
      <c r="G17" s="8">
        <v>7</v>
      </c>
      <c r="H17" s="9">
        <f>VLOOKUP(tb.Input[[#This Row],[Kode Barang]],tb.DaftarBrg[],3)</f>
        <v>12000</v>
      </c>
      <c r="I17" s="9">
        <v>84000</v>
      </c>
      <c r="J17" s="5">
        <f>LOOKUP(2,1/(B$2:B17&lt;&gt;""),B$2:B17)</f>
        <v>310413</v>
      </c>
    </row>
    <row r="18" spans="2:10" x14ac:dyDescent="0.2">
      <c r="B18" s="8"/>
      <c r="C18" s="7"/>
      <c r="D18" s="5"/>
      <c r="E18" s="10">
        <v>105</v>
      </c>
      <c r="F18" s="5" t="str">
        <f>VLOOKUP(tb.Input[[#This Row],[Kode Barang]],tb.DaftarBrg[],2)</f>
        <v>sosis sapi</v>
      </c>
      <c r="G18" s="8">
        <v>5</v>
      </c>
      <c r="H18" s="9">
        <f>VLOOKUP(tb.Input[[#This Row],[Kode Barang]],tb.DaftarBrg[],3)</f>
        <v>23000</v>
      </c>
      <c r="I18" s="9">
        <v>115000</v>
      </c>
      <c r="J18" s="5">
        <f>LOOKUP(2,1/(B$2:B18&lt;&gt;""),B$2:B18)</f>
        <v>310413</v>
      </c>
    </row>
    <row r="19" spans="2:10" x14ac:dyDescent="0.2">
      <c r="B19" s="8"/>
      <c r="C19" s="7"/>
      <c r="D19" s="5"/>
      <c r="E19" s="10">
        <v>107</v>
      </c>
      <c r="F19" s="5" t="str">
        <f>VLOOKUP(tb.Input[[#This Row],[Kode Barang]],tb.DaftarBrg[],2)</f>
        <v>bintang</v>
      </c>
      <c r="G19" s="8">
        <v>2</v>
      </c>
      <c r="H19" s="9">
        <f>VLOOKUP(tb.Input[[#This Row],[Kode Barang]],tb.DaftarBrg[],3)</f>
        <v>44000</v>
      </c>
      <c r="I19" s="9">
        <v>88000</v>
      </c>
      <c r="J19" s="5">
        <f>LOOKUP(2,1/(B$2:B19&lt;&gt;""),B$2:B19)</f>
        <v>310413</v>
      </c>
    </row>
    <row r="20" spans="2:10" x14ac:dyDescent="0.2">
      <c r="B20" s="8"/>
      <c r="C20" s="7"/>
      <c r="D20" s="5"/>
      <c r="E20" s="10">
        <v>110</v>
      </c>
      <c r="F20" s="5" t="str">
        <f>VLOOKUP(tb.Input[[#This Row],[Kode Barang]],tb.DaftarBrg[],2)</f>
        <v>skalop</v>
      </c>
      <c r="G20" s="8">
        <v>5</v>
      </c>
      <c r="H20" s="9">
        <f>VLOOKUP(tb.Input[[#This Row],[Kode Barang]],tb.DaftarBrg[],3)</f>
        <v>25000</v>
      </c>
      <c r="I20" s="9">
        <v>125000</v>
      </c>
      <c r="J20" s="5">
        <f>LOOKUP(2,1/(B$2:B20&lt;&gt;""),B$2:B20)</f>
        <v>310413</v>
      </c>
    </row>
    <row r="21" spans="2:10" x14ac:dyDescent="0.2">
      <c r="B21" s="8"/>
      <c r="C21" s="7"/>
      <c r="D21" s="5"/>
      <c r="E21" s="10">
        <v>120</v>
      </c>
      <c r="F21" s="5" t="str">
        <f>VLOOKUP(tb.Input[[#This Row],[Kode Barang]],tb.DaftarBrg[],2)</f>
        <v>cireng</v>
      </c>
      <c r="G21" s="8">
        <v>4</v>
      </c>
      <c r="H21" s="9">
        <f>VLOOKUP(tb.Input[[#This Row],[Kode Barang]],tb.DaftarBrg[],3)</f>
        <v>13000</v>
      </c>
      <c r="I21" s="9">
        <v>52000</v>
      </c>
      <c r="J21" s="5">
        <f>LOOKUP(2,1/(B$2:B21&lt;&gt;""),B$2:B21)</f>
        <v>310413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DataBase!$A$2:$A$6</xm:f>
          </x14:formula1>
          <xm:sqref>E2:E21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tabSelected="1" workbookViewId="0">
      <selection activeCell="G24" sqref="G24"/>
    </sheetView>
  </sheetViews>
  <sheetFormatPr defaultRowHeight="12.75" x14ac:dyDescent="0.2"/>
  <cols>
    <col min="1" max="8" width="11" style="6" customWidth="1"/>
    <col min="9" max="9" width="13.140625" style="6" customWidth="1"/>
    <col min="10" max="16384" width="9.140625" style="6"/>
  </cols>
  <sheetData>
    <row r="1" spans="1:10" x14ac:dyDescent="0.2">
      <c r="A1" s="19" t="s">
        <v>14</v>
      </c>
      <c r="B1" s="19" t="s">
        <v>15</v>
      </c>
      <c r="C1" s="19" t="s">
        <v>16</v>
      </c>
      <c r="D1" s="19" t="s">
        <v>36</v>
      </c>
      <c r="E1" s="19"/>
      <c r="F1" s="19"/>
      <c r="G1" s="19"/>
      <c r="H1" s="19"/>
      <c r="I1" s="19" t="s">
        <v>26</v>
      </c>
      <c r="J1" s="5"/>
    </row>
    <row r="2" spans="1:10" x14ac:dyDescent="0.2">
      <c r="A2" s="19"/>
      <c r="B2" s="19"/>
      <c r="C2" s="19"/>
      <c r="D2" s="20" t="s">
        <v>2</v>
      </c>
      <c r="E2" s="20" t="s">
        <v>3</v>
      </c>
      <c r="F2" s="20" t="s">
        <v>4</v>
      </c>
      <c r="G2" s="20" t="s">
        <v>5</v>
      </c>
      <c r="H2" s="20" t="s">
        <v>9</v>
      </c>
      <c r="I2" s="19"/>
      <c r="J2" s="5"/>
    </row>
    <row r="3" spans="1:10" x14ac:dyDescent="0.2">
      <c r="A3" s="21" t="s">
        <v>27</v>
      </c>
      <c r="B3" s="21" t="s">
        <v>28</v>
      </c>
      <c r="C3" s="21" t="s">
        <v>29</v>
      </c>
      <c r="D3" s="21" t="s">
        <v>30</v>
      </c>
      <c r="E3" s="21" t="s">
        <v>31</v>
      </c>
      <c r="F3" s="21" t="s">
        <v>32</v>
      </c>
      <c r="G3" s="21" t="s">
        <v>33</v>
      </c>
      <c r="H3" s="21" t="s">
        <v>34</v>
      </c>
      <c r="I3" s="21" t="s">
        <v>35</v>
      </c>
      <c r="J3" s="5"/>
    </row>
    <row r="4" spans="1:10" x14ac:dyDescent="0.2">
      <c r="A4" s="10">
        <f>IFERROR(INDEX(tb.Input[No.Nota],SUMPRODUCT(SMALL(((tb.Input[No.Nota]&lt;&gt;"")*ROW(tb.Input[No.Nota]))+((tb.Input[No.Nota]="")*10^5),ROW($A1)))-1),"")</f>
        <v>310410</v>
      </c>
      <c r="B4" s="24">
        <f>IFERROR(INDEX(tb.Input[Tanggal],SUMPRODUCT(SMALL(((tb.Input[No.Nota]&lt;&gt;"")*ROW(tb.Input[No.Nota]))+((tb.Input[No.Nota]="")*10^5),ROW($A1)))-1),"")</f>
        <v>43582</v>
      </c>
      <c r="C4" s="25" t="str">
        <f>IFERROR(INDEX(tb.Input[Supplier],SUMPRODUCT(SMALL(((tb.Input[No.Nota]&lt;&gt;"")*ROW(tb.Input[No.Nota]))+((tb.Input[No.Nota]="")*10^5),ROW($A1)))-1),"")</f>
        <v>sutrisno</v>
      </c>
      <c r="D4" s="10">
        <f>IF(LEN($A4),SUMIFS(tb.Input[[Qty]:[Qty]],tb.Input[[Helper]:[Helper]],$A4,tb.Input[[Nama Barang]:[Nama Barang]],D$2),"")</f>
        <v>4</v>
      </c>
      <c r="E4" s="10">
        <f>IF(LEN($A4),SUMIFS(tb.Input[[Qty]:[Qty]],tb.Input[[Helper]:[Helper]],$A4,tb.Input[[Nama Barang]:[Nama Barang]],E$2),"")</f>
        <v>4</v>
      </c>
      <c r="F4" s="10">
        <f>IF(LEN($A4),SUMIFS(tb.Input[[Qty]:[Qty]],tb.Input[[Helper]:[Helper]],$A4,tb.Input[[Nama Barang]:[Nama Barang]],F$2),"")</f>
        <v>7</v>
      </c>
      <c r="G4" s="10">
        <f>IF(LEN($A4),SUMIFS(tb.Input[[Qty]:[Qty]],tb.Input[[Helper]:[Helper]],$A4,tb.Input[[Nama Barang]:[Nama Barang]],G$2),"")</f>
        <v>5</v>
      </c>
      <c r="H4" s="10">
        <f>IF(LEN($A4),SUMIFS(tb.Input[[Qty]:[Qty]],tb.Input[[Helper]:[Helper]],$A4,tb.Input[[Nama Barang]:[Nama Barang]],H$2),"")</f>
        <v>7</v>
      </c>
      <c r="I4" s="27">
        <f>IF(LEN($A4),SUMIF(tb.Input[Helper],$A4,tb.Input[Subtotal]),"")</f>
        <v>682000</v>
      </c>
      <c r="J4" s="5"/>
    </row>
    <row r="5" spans="1:10" x14ac:dyDescent="0.2">
      <c r="A5" s="23">
        <f>IFERROR(INDEX(tb.Input[No.Nota],SUMPRODUCT(SMALL(((tb.Input[No.Nota]&lt;&gt;"")*ROW(tb.Input[No.Nota]))+((tb.Input[No.Nota]="")*10^5),ROW($A2)))-1),"")</f>
        <v>310411</v>
      </c>
      <c r="B5" s="24">
        <f>IFERROR(INDEX(tb.Input[Tanggal],SUMPRODUCT(SMALL(((tb.Input[No.Nota]&lt;&gt;"")*ROW(tb.Input[No.Nota]))+((tb.Input[No.Nota]="")*10^5),ROW($A2)))-1),"")</f>
        <v>43582</v>
      </c>
      <c r="C5" s="25" t="str">
        <f>IFERROR(INDEX(tb.Input[Supplier],SUMPRODUCT(SMALL(((tb.Input[No.Nota]&lt;&gt;"")*ROW(tb.Input[No.Nota]))+((tb.Input[No.Nota]="")*10^5),ROW($A2)))-1),"")</f>
        <v>aji</v>
      </c>
      <c r="D5" s="10">
        <f>IF(LEN($A5),SUMIFS(tb.Input[[Qty]:[Qty]],tb.Input[[Helper]:[Helper]],$A5,tb.Input[[Nama Barang]:[Nama Barang]],D$2),"")</f>
        <v>5</v>
      </c>
      <c r="E5" s="10">
        <f>IF(LEN($A5),SUMIFS(tb.Input[[Qty]:[Qty]],tb.Input[[Helper]:[Helper]],$A5,tb.Input[[Nama Barang]:[Nama Barang]],E$2),"")</f>
        <v>35</v>
      </c>
      <c r="F5" s="10">
        <f>IF(LEN($A5),SUMIFS(tb.Input[[Qty]:[Qty]],tb.Input[[Helper]:[Helper]],$A5,tb.Input[[Nama Barang]:[Nama Barang]],F$2),"")</f>
        <v>4</v>
      </c>
      <c r="G5" s="10">
        <f>IF(LEN($A5),SUMIFS(tb.Input[[Qty]:[Qty]],tb.Input[[Helper]:[Helper]],$A5,tb.Input[[Nama Barang]:[Nama Barang]],G$2),"")</f>
        <v>4</v>
      </c>
      <c r="H5" s="10">
        <f>IF(LEN($A5),SUMIFS(tb.Input[[Qty]:[Qty]],tb.Input[[Helper]:[Helper]],$A5,tb.Input[[Nama Barang]:[Nama Barang]],H$2),"")</f>
        <v>23</v>
      </c>
      <c r="I5" s="27">
        <f>IF(LEN($A5),SUMIF(tb.Input[Helper],$A5,tb.Input[Subtotal]),"")</f>
        <v>1692000</v>
      </c>
      <c r="J5" s="5"/>
    </row>
    <row r="6" spans="1:10" x14ac:dyDescent="0.2">
      <c r="A6" s="23">
        <f>IFERROR(INDEX(tb.Input[No.Nota],SUMPRODUCT(SMALL(((tb.Input[No.Nota]&lt;&gt;"")*ROW(tb.Input[No.Nota]))+((tb.Input[No.Nota]="")*10^5),ROW($A3)))-1),"")</f>
        <v>310412</v>
      </c>
      <c r="B6" s="24">
        <f>IFERROR(INDEX(tb.Input[Tanggal],SUMPRODUCT(SMALL(((tb.Input[No.Nota]&lt;&gt;"")*ROW(tb.Input[No.Nota]))+((tb.Input[No.Nota]="")*10^5),ROW($A3)))-1),"")</f>
        <v>43583</v>
      </c>
      <c r="C6" s="25" t="str">
        <f>IFERROR(INDEX(tb.Input[Supplier],SUMPRODUCT(SMALL(((tb.Input[No.Nota]&lt;&gt;"")*ROW(tb.Input[No.Nota]))+((tb.Input[No.Nota]="")*10^5),ROW($A3)))-1),"")</f>
        <v>sutrisno</v>
      </c>
      <c r="D6" s="10">
        <f>IF(LEN($A6),SUMIFS(tb.Input[[Qty]:[Qty]],tb.Input[[Helper]:[Helper]],$A6,tb.Input[[Nama Barang]:[Nama Barang]],D$2),"")</f>
        <v>7</v>
      </c>
      <c r="E6" s="10">
        <f>IF(LEN($A6),SUMIFS(tb.Input[[Qty]:[Qty]],tb.Input[[Helper]:[Helper]],$A6,tb.Input[[Nama Barang]:[Nama Barang]],E$2),"")</f>
        <v>5</v>
      </c>
      <c r="F6" s="10">
        <f>IF(LEN($A6),SUMIFS(tb.Input[[Qty]:[Qty]],tb.Input[[Helper]:[Helper]],$A6,tb.Input[[Nama Barang]:[Nama Barang]],F$2),"")</f>
        <v>2</v>
      </c>
      <c r="G6" s="10">
        <f>IF(LEN($A6),SUMIFS(tb.Input[[Qty]:[Qty]],tb.Input[[Helper]:[Helper]],$A6,tb.Input[[Nama Barang]:[Nama Barang]],G$2),"")</f>
        <v>4</v>
      </c>
      <c r="H6" s="10">
        <f>IF(LEN($A6),SUMIFS(tb.Input[[Qty]:[Qty]],tb.Input[[Helper]:[Helper]],$A6,tb.Input[[Nama Barang]:[Nama Barang]],H$2),"")</f>
        <v>5</v>
      </c>
      <c r="I6" s="27">
        <f>IF(LEN($A6),SUMIF(tb.Input[Helper],$A6,tb.Input[Subtotal]),"")</f>
        <v>464000</v>
      </c>
      <c r="J6" s="5"/>
    </row>
    <row r="7" spans="1:10" x14ac:dyDescent="0.2">
      <c r="A7" s="23">
        <f>IFERROR(INDEX(tb.Input[No.Nota],SUMPRODUCT(SMALL(((tb.Input[No.Nota]&lt;&gt;"")*ROW(tb.Input[No.Nota]))+((tb.Input[No.Nota]="")*10^5),ROW($A4)))-1),"")</f>
        <v>310413</v>
      </c>
      <c r="B7" s="24">
        <f>IFERROR(INDEX(tb.Input[Tanggal],SUMPRODUCT(SMALL(((tb.Input[No.Nota]&lt;&gt;"")*ROW(tb.Input[No.Nota]))+((tb.Input[No.Nota]="")*10^5),ROW($A4)))-1),"")</f>
        <v>43583</v>
      </c>
      <c r="C7" s="25" t="str">
        <f>IFERROR(INDEX(tb.Input[Supplier],SUMPRODUCT(SMALL(((tb.Input[No.Nota]&lt;&gt;"")*ROW(tb.Input[No.Nota]))+((tb.Input[No.Nota]="")*10^5),ROW($A4)))-1),"")</f>
        <v>agung</v>
      </c>
      <c r="D7" s="10">
        <f>IF(LEN($A7),SUMIFS(tb.Input[[Qty]:[Qty]],tb.Input[[Helper]:[Helper]],$A7,tb.Input[[Nama Barang]:[Nama Barang]],D$2),"")</f>
        <v>7</v>
      </c>
      <c r="E7" s="10">
        <f>IF(LEN($A7),SUMIFS(tb.Input[[Qty]:[Qty]],tb.Input[[Helper]:[Helper]],$A7,tb.Input[[Nama Barang]:[Nama Barang]],E$2),"")</f>
        <v>5</v>
      </c>
      <c r="F7" s="10">
        <f>IF(LEN($A7),SUMIFS(tb.Input[[Qty]:[Qty]],tb.Input[[Helper]:[Helper]],$A7,tb.Input[[Nama Barang]:[Nama Barang]],F$2),"")</f>
        <v>2</v>
      </c>
      <c r="G7" s="10">
        <f>IF(LEN($A7),SUMIFS(tb.Input[[Qty]:[Qty]],tb.Input[[Helper]:[Helper]],$A7,tb.Input[[Nama Barang]:[Nama Barang]],G$2),"")</f>
        <v>4</v>
      </c>
      <c r="H7" s="10">
        <f>IF(LEN($A7),SUMIFS(tb.Input[[Qty]:[Qty]],tb.Input[[Helper]:[Helper]],$A7,tb.Input[[Nama Barang]:[Nama Barang]],H$2),"")</f>
        <v>5</v>
      </c>
      <c r="I7" s="27">
        <f>IF(LEN($A7),SUMIF(tb.Input[Helper],$A7,tb.Input[Subtotal]),"")</f>
        <v>464000</v>
      </c>
      <c r="J7" s="5"/>
    </row>
    <row r="8" spans="1:10" x14ac:dyDescent="0.2">
      <c r="A8" s="23" t="str">
        <f>IFERROR(INDEX(tb.Input[No.Nota],SUMPRODUCT(SMALL(((tb.Input[No.Nota]&lt;&gt;"")*ROW(tb.Input[No.Nota]))+((tb.Input[No.Nota]="")*10^5),ROW($A5)))-1),"")</f>
        <v/>
      </c>
      <c r="B8" s="24" t="str">
        <f>IFERROR(INDEX(tb.Input[Tanggal],SUMPRODUCT(SMALL(((tb.Input[No.Nota]&lt;&gt;"")*ROW(tb.Input[No.Nota]))+((tb.Input[No.Nota]="")*10^5),ROW($A5)))-1),"")</f>
        <v/>
      </c>
      <c r="C8" s="25" t="str">
        <f>IFERROR(INDEX(tb.Input[Supplier],SUMPRODUCT(SMALL(((tb.Input[No.Nota]&lt;&gt;"")*ROW(tb.Input[No.Nota]))+((tb.Input[No.Nota]="")*10^5),ROW($A5)))-1),"")</f>
        <v/>
      </c>
      <c r="D8" s="10" t="str">
        <f>IF(LEN($A8),SUMIFS(tb.Input[[Qty]:[Qty]],tb.Input[[Helper]:[Helper]],$A8,tb.Input[[Nama Barang]:[Nama Barang]],D$2),"")</f>
        <v/>
      </c>
      <c r="E8" s="10" t="str">
        <f>IF(LEN($A8),SUMIFS(tb.Input[[Qty]:[Qty]],tb.Input[[Helper]:[Helper]],$A8,tb.Input[[Nama Barang]:[Nama Barang]],E$2),"")</f>
        <v/>
      </c>
      <c r="F8" s="10" t="str">
        <f>IF(LEN($A8),SUMIFS(tb.Input[[Qty]:[Qty]],tb.Input[[Helper]:[Helper]],$A8,tb.Input[[Nama Barang]:[Nama Barang]],F$2),"")</f>
        <v/>
      </c>
      <c r="G8" s="10" t="str">
        <f>IF(LEN($A8),SUMIFS(tb.Input[[Qty]:[Qty]],tb.Input[[Helper]:[Helper]],$A8,tb.Input[[Nama Barang]:[Nama Barang]],G$2),"")</f>
        <v/>
      </c>
      <c r="H8" s="10" t="str">
        <f>IF(LEN($A8),SUMIFS(tb.Input[[Qty]:[Qty]],tb.Input[[Helper]:[Helper]],$A8,tb.Input[[Nama Barang]:[Nama Barang]],H$2),"")</f>
        <v/>
      </c>
      <c r="I8" s="27" t="str">
        <f>IF(LEN($A8),SUMIF(tb.Input[Helper],$A8,tb.Input[Subtotal]),"")</f>
        <v/>
      </c>
      <c r="J8" s="5"/>
    </row>
    <row r="9" spans="1:10" x14ac:dyDescent="0.2">
      <c r="A9" s="10" t="str">
        <f>IFERROR(INDEX(tb.Input[No.Nota],SUMPRODUCT(SMALL(((tb.Input[No.Nota]&lt;&gt;"")*ROW(tb.Input[No.Nota]))+((tb.Input[No.Nota]="")*10^5),ROW($A6)))-1),"")</f>
        <v/>
      </c>
      <c r="B9" s="24" t="str">
        <f>IFERROR(INDEX(tb.Input[Tanggal],SUMPRODUCT(SMALL(((tb.Input[No.Nota]&lt;&gt;"")*ROW(tb.Input[No.Nota]))+((tb.Input[No.Nota]="")*10^5),ROW($A6)))-1),"")</f>
        <v/>
      </c>
      <c r="C9" s="25" t="str">
        <f>IFERROR(INDEX(tb.Input[Supplier],SUMPRODUCT(SMALL(((tb.Input[No.Nota]&lt;&gt;"")*ROW(tb.Input[No.Nota]))+((tb.Input[No.Nota]="")*10^5),ROW($A6)))-1),"")</f>
        <v/>
      </c>
      <c r="D9" s="10" t="str">
        <f>IF(LEN($A9),SUMIFS(tb.Input[[Qty]:[Qty]],tb.Input[[Helper]:[Helper]],$A9,tb.Input[[Nama Barang]:[Nama Barang]],D$2),"")</f>
        <v/>
      </c>
      <c r="E9" s="10" t="str">
        <f>IF(LEN($A9),SUMIFS(tb.Input[[Qty]:[Qty]],tb.Input[[Helper]:[Helper]],$A9,tb.Input[[Nama Barang]:[Nama Barang]],E$2),"")</f>
        <v/>
      </c>
      <c r="F9" s="10" t="str">
        <f>IF(LEN($A9),SUMIFS(tb.Input[[Qty]:[Qty]],tb.Input[[Helper]:[Helper]],$A9,tb.Input[[Nama Barang]:[Nama Barang]],F$2),"")</f>
        <v/>
      </c>
      <c r="G9" s="10" t="str">
        <f>IF(LEN($A9),SUMIFS(tb.Input[[Qty]:[Qty]],tb.Input[[Helper]:[Helper]],$A9,tb.Input[[Nama Barang]:[Nama Barang]],G$2),"")</f>
        <v/>
      </c>
      <c r="H9" s="10" t="str">
        <f>IF(LEN($A9),SUMIFS(tb.Input[[Qty]:[Qty]],tb.Input[[Helper]:[Helper]],$A9,tb.Input[[Nama Barang]:[Nama Barang]],H$2),"")</f>
        <v/>
      </c>
      <c r="I9" s="27" t="str">
        <f>IF(LEN($A9),SUMIF(tb.Input[Helper],$A9,tb.Input[Subtotal]),"")</f>
        <v/>
      </c>
      <c r="J9" s="5"/>
    </row>
    <row r="10" spans="1:10" x14ac:dyDescent="0.2">
      <c r="A10" s="10" t="str">
        <f>IFERROR(INDEX(tb.Input[No.Nota],SUMPRODUCT(SMALL(((tb.Input[No.Nota]&lt;&gt;"")*ROW(tb.Input[No.Nota]))+((tb.Input[No.Nota]="")*10^5),ROW($A7)))-1),"")</f>
        <v/>
      </c>
      <c r="B10" s="24" t="str">
        <f>IFERROR(INDEX(tb.Input[Tanggal],SUMPRODUCT(SMALL(((tb.Input[No.Nota]&lt;&gt;"")*ROW(tb.Input[No.Nota]))+((tb.Input[No.Nota]="")*10^5),ROW($A7)))-1),"")</f>
        <v/>
      </c>
      <c r="C10" s="25" t="str">
        <f>IFERROR(INDEX(tb.Input[Supplier],SUMPRODUCT(SMALL(((tb.Input[No.Nota]&lt;&gt;"")*ROW(tb.Input[No.Nota]))+((tb.Input[No.Nota]="")*10^5),ROW($A7)))-1),"")</f>
        <v/>
      </c>
      <c r="D10" s="10" t="str">
        <f>IF(LEN($A10),SUMIFS(tb.Input[[Qty]:[Qty]],tb.Input[[Helper]:[Helper]],$A10,tb.Input[[Nama Barang]:[Nama Barang]],D$2),"")</f>
        <v/>
      </c>
      <c r="E10" s="10" t="str">
        <f>IF(LEN($A10),SUMIFS(tb.Input[[Qty]:[Qty]],tb.Input[[Helper]:[Helper]],$A10,tb.Input[[Nama Barang]:[Nama Barang]],E$2),"")</f>
        <v/>
      </c>
      <c r="F10" s="10" t="str">
        <f>IF(LEN($A10),SUMIFS(tb.Input[[Qty]:[Qty]],tb.Input[[Helper]:[Helper]],$A10,tb.Input[[Nama Barang]:[Nama Barang]],F$2),"")</f>
        <v/>
      </c>
      <c r="G10" s="10" t="str">
        <f>IF(LEN($A10),SUMIFS(tb.Input[[Qty]:[Qty]],tb.Input[[Helper]:[Helper]],$A10,tb.Input[[Nama Barang]:[Nama Barang]],G$2),"")</f>
        <v/>
      </c>
      <c r="H10" s="10" t="str">
        <f>IF(LEN($A10),SUMIFS(tb.Input[[Qty]:[Qty]],tb.Input[[Helper]:[Helper]],$A10,tb.Input[[Nama Barang]:[Nama Barang]],H$2),"")</f>
        <v/>
      </c>
      <c r="I10" s="27" t="str">
        <f>IF(LEN($A10),SUMIF(tb.Input[Helper],$A10,tb.Input[Subtotal]),"")</f>
        <v/>
      </c>
      <c r="J10" s="5"/>
    </row>
    <row r="11" spans="1:10" x14ac:dyDescent="0.2">
      <c r="A11" s="10" t="str">
        <f>IFERROR(INDEX(tb.Input[No.Nota],SUMPRODUCT(SMALL(((tb.Input[No.Nota]&lt;&gt;"")*ROW(tb.Input[No.Nota]))+((tb.Input[No.Nota]="")*10^5),ROW($A8)))-1),"")</f>
        <v/>
      </c>
      <c r="B11" s="24" t="str">
        <f>IFERROR(INDEX(tb.Input[Tanggal],SUMPRODUCT(SMALL(((tb.Input[No.Nota]&lt;&gt;"")*ROW(tb.Input[No.Nota]))+((tb.Input[No.Nota]="")*10^5),ROW($A8)))-1),"")</f>
        <v/>
      </c>
      <c r="C11" s="25" t="str">
        <f>IFERROR(INDEX(tb.Input[Supplier],SUMPRODUCT(SMALL(((tb.Input[No.Nota]&lt;&gt;"")*ROW(tb.Input[No.Nota]))+((tb.Input[No.Nota]="")*10^5),ROW($A8)))-1),"")</f>
        <v/>
      </c>
      <c r="D11" s="10" t="str">
        <f>IF(LEN($A11),SUMIFS(tb.Input[[Qty]:[Qty]],tb.Input[[Helper]:[Helper]],$A11,tb.Input[[Nama Barang]:[Nama Barang]],D$2),"")</f>
        <v/>
      </c>
      <c r="E11" s="10" t="str">
        <f>IF(LEN($A11),SUMIFS(tb.Input[[Qty]:[Qty]],tb.Input[[Helper]:[Helper]],$A11,tb.Input[[Nama Barang]:[Nama Barang]],E$2),"")</f>
        <v/>
      </c>
      <c r="F11" s="10" t="str">
        <f>IF(LEN($A11),SUMIFS(tb.Input[[Qty]:[Qty]],tb.Input[[Helper]:[Helper]],$A11,tb.Input[[Nama Barang]:[Nama Barang]],F$2),"")</f>
        <v/>
      </c>
      <c r="G11" s="10" t="str">
        <f>IF(LEN($A11),SUMIFS(tb.Input[[Qty]:[Qty]],tb.Input[[Helper]:[Helper]],$A11,tb.Input[[Nama Barang]:[Nama Barang]],G$2),"")</f>
        <v/>
      </c>
      <c r="H11" s="10" t="str">
        <f>IF(LEN($A11),SUMIFS(tb.Input[[Qty]:[Qty]],tb.Input[[Helper]:[Helper]],$A11,tb.Input[[Nama Barang]:[Nama Barang]],H$2),"")</f>
        <v/>
      </c>
      <c r="I11" s="27" t="str">
        <f>IF(LEN($A11),SUMIF(tb.Input[Helper],$A11,tb.Input[Subtotal]),"")</f>
        <v/>
      </c>
      <c r="J11" s="5"/>
    </row>
    <row r="12" spans="1:10" x14ac:dyDescent="0.2">
      <c r="A12" s="10" t="str">
        <f>IFERROR(INDEX(tb.Input[No.Nota],SUMPRODUCT(SMALL(((tb.Input[No.Nota]&lt;&gt;"")*ROW(tb.Input[No.Nota]))+((tb.Input[No.Nota]="")*10^5),ROW($A9)))-1),"")</f>
        <v/>
      </c>
      <c r="B12" s="24" t="str">
        <f>IFERROR(INDEX(tb.Input[Tanggal],SUMPRODUCT(SMALL(((tb.Input[No.Nota]&lt;&gt;"")*ROW(tb.Input[No.Nota]))+((tb.Input[No.Nota]="")*10^5),ROW($A9)))-1),"")</f>
        <v/>
      </c>
      <c r="C12" s="25" t="str">
        <f>IFERROR(INDEX(tb.Input[Supplier],SUMPRODUCT(SMALL(((tb.Input[No.Nota]&lt;&gt;"")*ROW(tb.Input[No.Nota]))+((tb.Input[No.Nota]="")*10^5),ROW($A9)))-1),"")</f>
        <v/>
      </c>
      <c r="D12" s="10" t="str">
        <f>IF(LEN($A12),SUMIFS(tb.Input[[Qty]:[Qty]],tb.Input[[Helper]:[Helper]],$A12,tb.Input[[Nama Barang]:[Nama Barang]],D$2),"")</f>
        <v/>
      </c>
      <c r="E12" s="10" t="str">
        <f>IF(LEN($A12),SUMIFS(tb.Input[[Qty]:[Qty]],tb.Input[[Helper]:[Helper]],$A12,tb.Input[[Nama Barang]:[Nama Barang]],E$2),"")</f>
        <v/>
      </c>
      <c r="F12" s="10" t="str">
        <f>IF(LEN($A12),SUMIFS(tb.Input[[Qty]:[Qty]],tb.Input[[Helper]:[Helper]],$A12,tb.Input[[Nama Barang]:[Nama Barang]],F$2),"")</f>
        <v/>
      </c>
      <c r="G12" s="10" t="str">
        <f>IF(LEN($A12),SUMIFS(tb.Input[[Qty]:[Qty]],tb.Input[[Helper]:[Helper]],$A12,tb.Input[[Nama Barang]:[Nama Barang]],G$2),"")</f>
        <v/>
      </c>
      <c r="H12" s="10" t="str">
        <f>IF(LEN($A12),SUMIFS(tb.Input[[Qty]:[Qty]],tb.Input[[Helper]:[Helper]],$A12,tb.Input[[Nama Barang]:[Nama Barang]],H$2),"")</f>
        <v/>
      </c>
      <c r="I12" s="27" t="str">
        <f>IF(LEN($A12),SUMIF(tb.Input[Helper],$A12,tb.Input[Subtotal]),"")</f>
        <v/>
      </c>
      <c r="J12" s="5"/>
    </row>
    <row r="13" spans="1:10" x14ac:dyDescent="0.2">
      <c r="A13" s="10" t="str">
        <f>IFERROR(INDEX(tb.Input[No.Nota],SUMPRODUCT(SMALL(((tb.Input[No.Nota]&lt;&gt;"")*ROW(tb.Input[No.Nota]))+((tb.Input[No.Nota]="")*10^5),ROW($A10)))-1),"")</f>
        <v/>
      </c>
      <c r="B13" s="24" t="str">
        <f>IFERROR(INDEX(tb.Input[Tanggal],SUMPRODUCT(SMALL(((tb.Input[No.Nota]&lt;&gt;"")*ROW(tb.Input[No.Nota]))+((tb.Input[No.Nota]="")*10^5),ROW($A10)))-1),"")</f>
        <v/>
      </c>
      <c r="C13" s="25" t="str">
        <f>IFERROR(INDEX(tb.Input[Supplier],SUMPRODUCT(SMALL(((tb.Input[No.Nota]&lt;&gt;"")*ROW(tb.Input[No.Nota]))+((tb.Input[No.Nota]="")*10^5),ROW($A10)))-1),"")</f>
        <v/>
      </c>
      <c r="D13" s="10" t="str">
        <f>IF(LEN($A13),SUMIFS(tb.Input[[Qty]:[Qty]],tb.Input[[Helper]:[Helper]],$A13,tb.Input[[Nama Barang]:[Nama Barang]],D$2),"")</f>
        <v/>
      </c>
      <c r="E13" s="10" t="str">
        <f>IF(LEN($A13),SUMIFS(tb.Input[[Qty]:[Qty]],tb.Input[[Helper]:[Helper]],$A13,tb.Input[[Nama Barang]:[Nama Barang]],E$2),"")</f>
        <v/>
      </c>
      <c r="F13" s="10" t="str">
        <f>IF(LEN($A13),SUMIFS(tb.Input[[Qty]:[Qty]],tb.Input[[Helper]:[Helper]],$A13,tb.Input[[Nama Barang]:[Nama Barang]],F$2),"")</f>
        <v/>
      </c>
      <c r="G13" s="10" t="str">
        <f>IF(LEN($A13),SUMIFS(tb.Input[[Qty]:[Qty]],tb.Input[[Helper]:[Helper]],$A13,tb.Input[[Nama Barang]:[Nama Barang]],G$2),"")</f>
        <v/>
      </c>
      <c r="H13" s="10" t="str">
        <f>IF(LEN($A13),SUMIFS(tb.Input[[Qty]:[Qty]],tb.Input[[Helper]:[Helper]],$A13,tb.Input[[Nama Barang]:[Nama Barang]],H$2),"")</f>
        <v/>
      </c>
      <c r="I13" s="27" t="str">
        <f>IF(LEN($A13),SUMIF(tb.Input[Helper],$A13,tb.Input[Subtotal]),"")</f>
        <v/>
      </c>
      <c r="J13" s="5"/>
    </row>
    <row r="14" spans="1:10" x14ac:dyDescent="0.2">
      <c r="A14" s="10" t="str">
        <f>IFERROR(INDEX(tb.Input[No.Nota],SUMPRODUCT(SMALL(((tb.Input[No.Nota]&lt;&gt;"")*ROW(tb.Input[No.Nota]))+((tb.Input[No.Nota]="")*10^5),ROW($A11)))-1),"")</f>
        <v/>
      </c>
      <c r="B14" s="24" t="str">
        <f>IFERROR(INDEX(tb.Input[Tanggal],SUMPRODUCT(SMALL(((tb.Input[No.Nota]&lt;&gt;"")*ROW(tb.Input[No.Nota]))+((tb.Input[No.Nota]="")*10^5),ROW($A11)))-1),"")</f>
        <v/>
      </c>
      <c r="C14" s="25" t="str">
        <f>IFERROR(INDEX(tb.Input[Supplier],SUMPRODUCT(SMALL(((tb.Input[No.Nota]&lt;&gt;"")*ROW(tb.Input[No.Nota]))+((tb.Input[No.Nota]="")*10^5),ROW($A11)))-1),"")</f>
        <v/>
      </c>
      <c r="D14" s="10" t="str">
        <f>IF(LEN($A14),SUMIFS(tb.Input[[Qty]:[Qty]],tb.Input[[Helper]:[Helper]],$A14,tb.Input[[Nama Barang]:[Nama Barang]],D$2),"")</f>
        <v/>
      </c>
      <c r="E14" s="10" t="str">
        <f>IF(LEN($A14),SUMIFS(tb.Input[[Qty]:[Qty]],tb.Input[[Helper]:[Helper]],$A14,tb.Input[[Nama Barang]:[Nama Barang]],E$2),"")</f>
        <v/>
      </c>
      <c r="F14" s="10" t="str">
        <f>IF(LEN($A14),SUMIFS(tb.Input[[Qty]:[Qty]],tb.Input[[Helper]:[Helper]],$A14,tb.Input[[Nama Barang]:[Nama Barang]],F$2),"")</f>
        <v/>
      </c>
      <c r="G14" s="10" t="str">
        <f>IF(LEN($A14),SUMIFS(tb.Input[[Qty]:[Qty]],tb.Input[[Helper]:[Helper]],$A14,tb.Input[[Nama Barang]:[Nama Barang]],G$2),"")</f>
        <v/>
      </c>
      <c r="H14" s="10" t="str">
        <f>IF(LEN($A14),SUMIFS(tb.Input[[Qty]:[Qty]],tb.Input[[Helper]:[Helper]],$A14,tb.Input[[Nama Barang]:[Nama Barang]],H$2),"")</f>
        <v/>
      </c>
      <c r="I14" s="27" t="str">
        <f>IF(LEN($A14),SUMIF(tb.Input[Helper],$A14,tb.Input[Subtotal]),"")</f>
        <v/>
      </c>
      <c r="J14" s="5"/>
    </row>
    <row r="15" spans="1:10" x14ac:dyDescent="0.2">
      <c r="A15" s="10" t="str">
        <f>IFERROR(INDEX(tb.Input[No.Nota],SUMPRODUCT(SMALL(((tb.Input[No.Nota]&lt;&gt;"")*ROW(tb.Input[No.Nota]))+((tb.Input[No.Nota]="")*10^5),ROW($A12)))-1),"")</f>
        <v/>
      </c>
      <c r="B15" s="24" t="str">
        <f>IFERROR(INDEX(tb.Input[Tanggal],SUMPRODUCT(SMALL(((tb.Input[No.Nota]&lt;&gt;"")*ROW(tb.Input[No.Nota]))+((tb.Input[No.Nota]="")*10^5),ROW($A12)))-1),"")</f>
        <v/>
      </c>
      <c r="C15" s="25" t="str">
        <f>IFERROR(INDEX(tb.Input[Supplier],SUMPRODUCT(SMALL(((tb.Input[No.Nota]&lt;&gt;"")*ROW(tb.Input[No.Nota]))+((tb.Input[No.Nota]="")*10^5),ROW($A12)))-1),"")</f>
        <v/>
      </c>
      <c r="D15" s="10" t="str">
        <f>IF(LEN($A15),SUMIFS(tb.Input[[Qty]:[Qty]],tb.Input[[Helper]:[Helper]],$A15,tb.Input[[Nama Barang]:[Nama Barang]],D$2),"")</f>
        <v/>
      </c>
      <c r="E15" s="10" t="str">
        <f>IF(LEN($A15),SUMIFS(tb.Input[[Qty]:[Qty]],tb.Input[[Helper]:[Helper]],$A15,tb.Input[[Nama Barang]:[Nama Barang]],E$2),"")</f>
        <v/>
      </c>
      <c r="F15" s="10" t="str">
        <f>IF(LEN($A15),SUMIFS(tb.Input[[Qty]:[Qty]],tb.Input[[Helper]:[Helper]],$A15,tb.Input[[Nama Barang]:[Nama Barang]],F$2),"")</f>
        <v/>
      </c>
      <c r="G15" s="10" t="str">
        <f>IF(LEN($A15),SUMIFS(tb.Input[[Qty]:[Qty]],tb.Input[[Helper]:[Helper]],$A15,tb.Input[[Nama Barang]:[Nama Barang]],G$2),"")</f>
        <v/>
      </c>
      <c r="H15" s="10" t="str">
        <f>IF(LEN($A15),SUMIFS(tb.Input[[Qty]:[Qty]],tb.Input[[Helper]:[Helper]],$A15,tb.Input[[Nama Barang]:[Nama Barang]],H$2),"")</f>
        <v/>
      </c>
      <c r="I15" s="27" t="str">
        <f>IF(LEN($A15),SUMIF(tb.Input[Helper],$A15,tb.Input[Subtotal]),"")</f>
        <v/>
      </c>
      <c r="J15" s="5"/>
    </row>
    <row r="16" spans="1:10" x14ac:dyDescent="0.2">
      <c r="A16" s="10"/>
      <c r="B16" s="24"/>
      <c r="C16" s="10"/>
      <c r="D16" s="10"/>
      <c r="E16" s="10"/>
      <c r="F16" s="10"/>
      <c r="G16" s="10"/>
      <c r="H16" s="10"/>
      <c r="I16" s="10"/>
      <c r="J16" s="5"/>
    </row>
    <row r="17" spans="1:10" x14ac:dyDescent="0.2">
      <c r="A17" s="10"/>
      <c r="B17" s="24"/>
      <c r="C17" s="10"/>
      <c r="D17" s="10"/>
      <c r="E17" s="10"/>
      <c r="F17" s="10"/>
      <c r="G17" s="10"/>
      <c r="H17" s="10"/>
      <c r="I17" s="10"/>
      <c r="J17" s="5"/>
    </row>
    <row r="18" spans="1:10" x14ac:dyDescent="0.2">
      <c r="A18" s="10"/>
      <c r="B18" s="24"/>
      <c r="C18" s="10"/>
      <c r="D18" s="10"/>
      <c r="E18" s="10"/>
      <c r="F18" s="10"/>
      <c r="G18" s="10"/>
      <c r="H18" s="10"/>
      <c r="I18" s="10"/>
      <c r="J18" s="5"/>
    </row>
    <row r="19" spans="1:10" x14ac:dyDescent="0.2">
      <c r="A19" s="10"/>
      <c r="B19" s="24"/>
      <c r="C19" s="10"/>
      <c r="D19" s="10"/>
      <c r="E19" s="10"/>
      <c r="F19" s="10"/>
      <c r="G19" s="10"/>
      <c r="H19" s="10"/>
      <c r="I19" s="10"/>
      <c r="J19" s="5"/>
    </row>
    <row r="20" spans="1:10" x14ac:dyDescent="0.2">
      <c r="A20" s="10"/>
      <c r="B20" s="24"/>
      <c r="C20" s="10"/>
      <c r="D20" s="10"/>
      <c r="E20" s="10"/>
      <c r="F20" s="10"/>
      <c r="G20" s="10"/>
      <c r="H20" s="10"/>
      <c r="I20" s="10"/>
      <c r="J20" s="5"/>
    </row>
    <row r="21" spans="1:10" x14ac:dyDescent="0.2">
      <c r="A21" s="10"/>
      <c r="B21" s="24"/>
      <c r="C21" s="10"/>
      <c r="D21" s="10"/>
      <c r="E21" s="10"/>
      <c r="F21" s="10"/>
      <c r="G21" s="10"/>
      <c r="H21" s="10"/>
      <c r="I21" s="10"/>
      <c r="J21" s="5"/>
    </row>
    <row r="22" spans="1:10" x14ac:dyDescent="0.2">
      <c r="A22" s="10"/>
      <c r="B22" s="24"/>
      <c r="C22" s="10"/>
      <c r="D22" s="10"/>
      <c r="E22" s="10"/>
      <c r="F22" s="10"/>
      <c r="G22" s="10"/>
      <c r="H22" s="10"/>
      <c r="I22" s="10"/>
      <c r="J22" s="5"/>
    </row>
    <row r="23" spans="1:10" x14ac:dyDescent="0.2">
      <c r="A23" s="10"/>
      <c r="B23" s="24"/>
      <c r="C23" s="10"/>
      <c r="D23" s="10"/>
      <c r="E23" s="10"/>
      <c r="F23" s="10"/>
      <c r="G23" s="10"/>
      <c r="H23" s="10"/>
      <c r="I23" s="10"/>
      <c r="J23" s="5"/>
    </row>
    <row r="24" spans="1:10" x14ac:dyDescent="0.2">
      <c r="A24" s="10"/>
      <c r="B24" s="24"/>
      <c r="C24" s="10"/>
      <c r="D24" s="10"/>
      <c r="E24" s="10"/>
      <c r="F24" s="10"/>
      <c r="G24" s="10"/>
      <c r="H24" s="10"/>
      <c r="I24" s="10"/>
      <c r="J24" s="5"/>
    </row>
    <row r="25" spans="1:10" x14ac:dyDescent="0.2">
      <c r="A25" s="10"/>
      <c r="B25" s="24"/>
      <c r="C25" s="10"/>
      <c r="D25" s="10"/>
      <c r="E25" s="10"/>
      <c r="F25" s="10"/>
      <c r="G25" s="10"/>
      <c r="H25" s="10"/>
      <c r="I25" s="10"/>
      <c r="J25" s="5"/>
    </row>
    <row r="26" spans="1:10" x14ac:dyDescent="0.2">
      <c r="A26" s="10"/>
      <c r="B26" s="24"/>
      <c r="C26" s="10"/>
      <c r="D26" s="10"/>
      <c r="E26" s="10"/>
      <c r="F26" s="10"/>
      <c r="G26" s="10"/>
      <c r="H26" s="10"/>
      <c r="I26" s="10"/>
      <c r="J26" s="5"/>
    </row>
    <row r="27" spans="1:10" x14ac:dyDescent="0.2">
      <c r="A27" s="10"/>
      <c r="B27" s="24"/>
      <c r="C27" s="10"/>
      <c r="D27" s="10"/>
      <c r="E27" s="10"/>
      <c r="F27" s="10"/>
      <c r="G27" s="10"/>
      <c r="H27" s="10"/>
      <c r="I27" s="10"/>
      <c r="J27" s="5"/>
    </row>
    <row r="28" spans="1:10" x14ac:dyDescent="0.2">
      <c r="A28" s="10"/>
      <c r="B28" s="24"/>
      <c r="C28" s="10"/>
      <c r="D28" s="10"/>
      <c r="E28" s="10"/>
      <c r="F28" s="10"/>
      <c r="G28" s="10"/>
      <c r="H28" s="10"/>
      <c r="I28" s="10"/>
      <c r="J28" s="5"/>
    </row>
    <row r="29" spans="1:10" x14ac:dyDescent="0.2">
      <c r="A29" s="10"/>
      <c r="B29" s="24"/>
      <c r="C29" s="10"/>
      <c r="D29" s="10"/>
      <c r="E29" s="10"/>
      <c r="F29" s="10"/>
      <c r="G29" s="10"/>
      <c r="H29" s="10"/>
      <c r="I29" s="10"/>
      <c r="J29" s="5"/>
    </row>
    <row r="30" spans="1:10" x14ac:dyDescent="0.2">
      <c r="A30" s="10"/>
      <c r="B30" s="24"/>
      <c r="C30" s="10"/>
      <c r="D30" s="10"/>
      <c r="E30" s="10"/>
      <c r="F30" s="10"/>
      <c r="G30" s="10"/>
      <c r="H30" s="10"/>
      <c r="I30" s="10"/>
      <c r="J30" s="5"/>
    </row>
    <row r="31" spans="1:10" x14ac:dyDescent="0.2">
      <c r="A31" s="10"/>
      <c r="B31" s="24"/>
      <c r="C31" s="10"/>
      <c r="D31" s="10"/>
      <c r="E31" s="10"/>
      <c r="F31" s="10"/>
      <c r="G31" s="10"/>
      <c r="H31" s="10"/>
      <c r="I31" s="10"/>
      <c r="J31" s="5"/>
    </row>
    <row r="32" spans="1:10" x14ac:dyDescent="0.2">
      <c r="A32" s="10"/>
      <c r="B32" s="24"/>
      <c r="C32" s="10"/>
      <c r="D32" s="10"/>
      <c r="E32" s="10"/>
      <c r="F32" s="10"/>
      <c r="G32" s="10"/>
      <c r="H32" s="10"/>
      <c r="I32" s="10"/>
      <c r="J32" s="5"/>
    </row>
    <row r="33" spans="1:10" x14ac:dyDescent="0.2">
      <c r="A33" s="10"/>
      <c r="B33" s="24"/>
      <c r="C33" s="10"/>
      <c r="D33" s="10"/>
      <c r="E33" s="10"/>
      <c r="F33" s="10"/>
      <c r="G33" s="10"/>
      <c r="H33" s="10"/>
      <c r="I33" s="10"/>
      <c r="J33" s="5"/>
    </row>
    <row r="34" spans="1:10" x14ac:dyDescent="0.2">
      <c r="A34" s="10"/>
      <c r="B34" s="24"/>
      <c r="C34" s="10"/>
      <c r="D34" s="10"/>
      <c r="E34" s="10"/>
      <c r="F34" s="10"/>
      <c r="G34" s="10"/>
      <c r="H34" s="10"/>
      <c r="I34" s="10"/>
      <c r="J34" s="5"/>
    </row>
    <row r="35" spans="1:10" x14ac:dyDescent="0.2">
      <c r="A35" s="10"/>
      <c r="B35" s="24"/>
      <c r="C35" s="10"/>
      <c r="D35" s="10"/>
      <c r="E35" s="10"/>
      <c r="F35" s="10"/>
      <c r="G35" s="10"/>
      <c r="H35" s="10"/>
      <c r="I35" s="10"/>
      <c r="J35" s="5"/>
    </row>
    <row r="36" spans="1:10" x14ac:dyDescent="0.2">
      <c r="A36" s="10"/>
      <c r="B36" s="24"/>
      <c r="C36" s="10"/>
      <c r="D36" s="10"/>
      <c r="E36" s="10"/>
      <c r="F36" s="10"/>
      <c r="G36" s="10"/>
      <c r="H36" s="10"/>
      <c r="I36" s="10"/>
      <c r="J36" s="5"/>
    </row>
    <row r="37" spans="1:10" x14ac:dyDescent="0.2">
      <c r="A37" s="10"/>
      <c r="B37" s="24"/>
      <c r="C37" s="10"/>
      <c r="D37" s="10"/>
      <c r="E37" s="10"/>
      <c r="F37" s="10"/>
      <c r="G37" s="10"/>
      <c r="H37" s="10"/>
      <c r="I37" s="10"/>
      <c r="J37" s="5"/>
    </row>
    <row r="38" spans="1:10" x14ac:dyDescent="0.2">
      <c r="A38" s="10"/>
      <c r="B38" s="24"/>
      <c r="C38" s="10"/>
      <c r="D38" s="10"/>
      <c r="E38" s="10"/>
      <c r="F38" s="10"/>
      <c r="G38" s="10"/>
      <c r="H38" s="10"/>
      <c r="I38" s="10"/>
      <c r="J38" s="5"/>
    </row>
    <row r="39" spans="1:10" x14ac:dyDescent="0.2">
      <c r="A39" s="10"/>
      <c r="B39" s="24"/>
      <c r="C39" s="10"/>
      <c r="D39" s="10"/>
      <c r="E39" s="10"/>
      <c r="F39" s="10"/>
      <c r="G39" s="10"/>
      <c r="H39" s="10"/>
      <c r="I39" s="10"/>
      <c r="J39" s="5"/>
    </row>
    <row r="40" spans="1:10" x14ac:dyDescent="0.2">
      <c r="A40" s="10"/>
      <c r="B40" s="24"/>
      <c r="C40" s="10"/>
      <c r="D40" s="10"/>
      <c r="E40" s="10"/>
      <c r="F40" s="10"/>
      <c r="G40" s="10"/>
      <c r="H40" s="10"/>
      <c r="I40" s="10"/>
      <c r="J40" s="5"/>
    </row>
    <row r="41" spans="1:10" x14ac:dyDescent="0.2">
      <c r="A41" s="10"/>
      <c r="B41" s="24"/>
      <c r="C41" s="10"/>
      <c r="D41" s="10"/>
      <c r="E41" s="10"/>
      <c r="F41" s="10"/>
      <c r="G41" s="10"/>
      <c r="H41" s="10"/>
      <c r="I41" s="10"/>
      <c r="J41" s="5"/>
    </row>
    <row r="42" spans="1:10" x14ac:dyDescent="0.2">
      <c r="A42" s="10"/>
      <c r="B42" s="24"/>
      <c r="C42" s="10"/>
      <c r="D42" s="10"/>
      <c r="E42" s="10"/>
      <c r="F42" s="10"/>
      <c r="G42" s="10"/>
      <c r="H42" s="10"/>
      <c r="I42" s="10"/>
      <c r="J42" s="5"/>
    </row>
    <row r="43" spans="1:10" x14ac:dyDescent="0.2">
      <c r="A43" s="10"/>
      <c r="B43" s="24"/>
      <c r="C43" s="10"/>
      <c r="D43" s="10"/>
      <c r="E43" s="10"/>
      <c r="F43" s="10"/>
      <c r="G43" s="10"/>
      <c r="H43" s="10"/>
      <c r="I43" s="10"/>
      <c r="J43" s="5"/>
    </row>
    <row r="44" spans="1:10" x14ac:dyDescent="0.2">
      <c r="A44" s="10"/>
      <c r="B44" s="24"/>
      <c r="C44" s="10"/>
      <c r="D44" s="10"/>
      <c r="E44" s="10"/>
      <c r="F44" s="10"/>
      <c r="G44" s="10"/>
      <c r="H44" s="10"/>
      <c r="I44" s="10"/>
      <c r="J44" s="5"/>
    </row>
    <row r="45" spans="1:10" x14ac:dyDescent="0.2">
      <c r="A45" s="10"/>
      <c r="B45" s="24"/>
      <c r="C45" s="10"/>
      <c r="D45" s="10"/>
      <c r="E45" s="10"/>
      <c r="F45" s="10"/>
      <c r="G45" s="10"/>
      <c r="H45" s="10"/>
      <c r="I45" s="10"/>
      <c r="J45" s="5"/>
    </row>
    <row r="46" spans="1:10" x14ac:dyDescent="0.2">
      <c r="A46" s="10"/>
      <c r="B46" s="24"/>
      <c r="C46" s="10"/>
      <c r="D46" s="10"/>
      <c r="E46" s="10"/>
      <c r="F46" s="10"/>
      <c r="G46" s="10"/>
      <c r="H46" s="10"/>
      <c r="I46" s="10"/>
      <c r="J46" s="5"/>
    </row>
    <row r="47" spans="1:10" x14ac:dyDescent="0.2">
      <c r="A47" s="10"/>
      <c r="B47" s="24"/>
      <c r="C47" s="10"/>
      <c r="D47" s="10"/>
      <c r="E47" s="10"/>
      <c r="F47" s="10"/>
      <c r="G47" s="10"/>
      <c r="H47" s="10"/>
      <c r="I47" s="10"/>
      <c r="J47" s="5"/>
    </row>
    <row r="48" spans="1:10" x14ac:dyDescent="0.2">
      <c r="A48" s="10"/>
      <c r="B48" s="24"/>
      <c r="C48" s="10"/>
      <c r="D48" s="10"/>
      <c r="E48" s="10"/>
      <c r="F48" s="10"/>
      <c r="G48" s="10"/>
      <c r="H48" s="10"/>
      <c r="I48" s="10"/>
      <c r="J48" s="5"/>
    </row>
    <row r="49" spans="1:10" x14ac:dyDescent="0.2">
      <c r="A49" s="10"/>
      <c r="B49" s="24"/>
      <c r="C49" s="10"/>
      <c r="D49" s="10"/>
      <c r="E49" s="10"/>
      <c r="F49" s="10"/>
      <c r="G49" s="10"/>
      <c r="H49" s="10"/>
      <c r="I49" s="10"/>
      <c r="J49" s="5"/>
    </row>
    <row r="50" spans="1:10" x14ac:dyDescent="0.2">
      <c r="A50" s="10"/>
      <c r="B50" s="24"/>
      <c r="C50" s="10"/>
      <c r="D50" s="10"/>
      <c r="E50" s="10"/>
      <c r="F50" s="10"/>
      <c r="G50" s="10"/>
      <c r="H50" s="10"/>
      <c r="I50" s="10"/>
      <c r="J50" s="5"/>
    </row>
    <row r="51" spans="1:10" x14ac:dyDescent="0.2">
      <c r="A51" s="10"/>
      <c r="B51" s="24"/>
      <c r="C51" s="10"/>
      <c r="D51" s="10"/>
      <c r="E51" s="10"/>
      <c r="F51" s="10"/>
      <c r="G51" s="10"/>
      <c r="H51" s="10"/>
      <c r="I51" s="10"/>
      <c r="J51" s="5"/>
    </row>
    <row r="52" spans="1:10" x14ac:dyDescent="0.2">
      <c r="A52" s="10"/>
      <c r="B52" s="24"/>
      <c r="C52" s="10"/>
      <c r="D52" s="10"/>
      <c r="E52" s="10"/>
      <c r="F52" s="10"/>
      <c r="G52" s="10"/>
      <c r="H52" s="10"/>
      <c r="I52" s="10"/>
      <c r="J52" s="5"/>
    </row>
    <row r="53" spans="1:10" x14ac:dyDescent="0.2">
      <c r="A53" s="10"/>
      <c r="B53" s="24"/>
      <c r="C53" s="10"/>
      <c r="D53" s="10"/>
      <c r="E53" s="10"/>
      <c r="F53" s="10"/>
      <c r="G53" s="10"/>
      <c r="H53" s="10"/>
      <c r="I53" s="10"/>
      <c r="J53" s="5"/>
    </row>
    <row r="54" spans="1:10" x14ac:dyDescent="0.2">
      <c r="A54" s="10"/>
      <c r="B54" s="24"/>
      <c r="C54" s="10"/>
      <c r="D54" s="10"/>
      <c r="E54" s="10"/>
      <c r="F54" s="10"/>
      <c r="G54" s="10"/>
      <c r="H54" s="10"/>
      <c r="I54" s="10"/>
      <c r="J54" s="5"/>
    </row>
    <row r="55" spans="1:10" x14ac:dyDescent="0.2">
      <c r="A55" s="10"/>
      <c r="B55" s="24"/>
      <c r="C55" s="10"/>
      <c r="D55" s="10"/>
      <c r="E55" s="10"/>
      <c r="F55" s="10"/>
      <c r="G55" s="10"/>
      <c r="H55" s="10"/>
      <c r="I55" s="10"/>
      <c r="J55" s="5"/>
    </row>
    <row r="56" spans="1:10" x14ac:dyDescent="0.2">
      <c r="A56" s="10"/>
      <c r="B56" s="24"/>
      <c r="C56" s="10"/>
      <c r="D56" s="10"/>
      <c r="E56" s="10"/>
      <c r="F56" s="10"/>
      <c r="G56" s="10"/>
      <c r="H56" s="10"/>
      <c r="I56" s="10"/>
      <c r="J56" s="5"/>
    </row>
    <row r="57" spans="1:10" x14ac:dyDescent="0.2">
      <c r="A57" s="10"/>
      <c r="B57" s="24"/>
      <c r="C57" s="10"/>
      <c r="D57" s="10"/>
      <c r="E57" s="10"/>
      <c r="F57" s="10"/>
      <c r="G57" s="10"/>
      <c r="H57" s="10"/>
      <c r="I57" s="10"/>
      <c r="J57" s="5"/>
    </row>
    <row r="58" spans="1:10" x14ac:dyDescent="0.2">
      <c r="A58" s="10"/>
      <c r="B58" s="24"/>
      <c r="C58" s="10"/>
      <c r="D58" s="10"/>
      <c r="E58" s="10"/>
      <c r="F58" s="10"/>
      <c r="G58" s="10"/>
      <c r="H58" s="10"/>
      <c r="I58" s="10"/>
      <c r="J58" s="5"/>
    </row>
    <row r="59" spans="1:10" x14ac:dyDescent="0.2">
      <c r="A59" s="10"/>
      <c r="B59" s="24"/>
      <c r="C59" s="10"/>
      <c r="D59" s="10"/>
      <c r="E59" s="10"/>
      <c r="F59" s="10"/>
      <c r="G59" s="10"/>
      <c r="H59" s="10"/>
      <c r="I59" s="10"/>
      <c r="J59" s="5"/>
    </row>
    <row r="60" spans="1:10" x14ac:dyDescent="0.2">
      <c r="A60" s="10"/>
      <c r="B60" s="24"/>
      <c r="C60" s="10"/>
      <c r="D60" s="10"/>
      <c r="E60" s="10"/>
      <c r="F60" s="10"/>
      <c r="G60" s="10"/>
      <c r="H60" s="10"/>
      <c r="I60" s="10"/>
      <c r="J60" s="5"/>
    </row>
    <row r="61" spans="1:10" x14ac:dyDescent="0.2">
      <c r="A61" s="10"/>
      <c r="B61" s="24"/>
      <c r="C61" s="10"/>
      <c r="D61" s="10"/>
      <c r="E61" s="10"/>
      <c r="F61" s="10"/>
      <c r="G61" s="10"/>
      <c r="H61" s="10"/>
      <c r="I61" s="10"/>
      <c r="J61" s="5"/>
    </row>
    <row r="62" spans="1:10" x14ac:dyDescent="0.2">
      <c r="A62" s="10"/>
      <c r="B62" s="24"/>
      <c r="C62" s="10"/>
      <c r="D62" s="10"/>
      <c r="E62" s="10"/>
      <c r="F62" s="10"/>
      <c r="G62" s="10"/>
      <c r="H62" s="10"/>
      <c r="I62" s="10"/>
      <c r="J62" s="5"/>
    </row>
    <row r="63" spans="1:10" x14ac:dyDescent="0.2">
      <c r="A63" s="10"/>
      <c r="B63" s="24"/>
      <c r="C63" s="10"/>
      <c r="D63" s="10"/>
      <c r="E63" s="10"/>
      <c r="F63" s="10"/>
      <c r="G63" s="10"/>
      <c r="H63" s="10"/>
      <c r="I63" s="10"/>
      <c r="J63" s="5"/>
    </row>
    <row r="64" spans="1:10" x14ac:dyDescent="0.2">
      <c r="A64" s="10"/>
      <c r="B64" s="24"/>
      <c r="C64" s="10"/>
      <c r="D64" s="10"/>
      <c r="E64" s="10"/>
      <c r="F64" s="10"/>
      <c r="G64" s="10"/>
      <c r="H64" s="10"/>
      <c r="I64" s="10"/>
      <c r="J64" s="5"/>
    </row>
    <row r="65" spans="1:10" x14ac:dyDescent="0.2">
      <c r="A65" s="10"/>
      <c r="B65" s="24"/>
      <c r="C65" s="10"/>
      <c r="D65" s="10"/>
      <c r="E65" s="10"/>
      <c r="F65" s="10"/>
      <c r="G65" s="10"/>
      <c r="H65" s="10"/>
      <c r="I65" s="10"/>
      <c r="J65" s="5"/>
    </row>
    <row r="66" spans="1:10" x14ac:dyDescent="0.2">
      <c r="A66" s="10"/>
      <c r="B66" s="24"/>
      <c r="C66" s="10"/>
      <c r="D66" s="10"/>
      <c r="E66" s="10"/>
      <c r="F66" s="10"/>
      <c r="G66" s="10"/>
      <c r="H66" s="10"/>
      <c r="I66" s="10"/>
      <c r="J66" s="5"/>
    </row>
    <row r="67" spans="1:10" x14ac:dyDescent="0.2">
      <c r="A67" s="10"/>
      <c r="B67" s="24"/>
      <c r="C67" s="10"/>
      <c r="D67" s="10"/>
      <c r="E67" s="10"/>
      <c r="F67" s="10"/>
      <c r="G67" s="10"/>
      <c r="H67" s="10"/>
      <c r="I67" s="10"/>
      <c r="J67" s="5"/>
    </row>
    <row r="68" spans="1:10" x14ac:dyDescent="0.2">
      <c r="A68" s="10"/>
      <c r="B68" s="24"/>
      <c r="C68" s="10"/>
      <c r="D68" s="10"/>
      <c r="E68" s="10"/>
      <c r="F68" s="10"/>
      <c r="G68" s="10"/>
      <c r="H68" s="10"/>
      <c r="I68" s="10"/>
      <c r="J68" s="5"/>
    </row>
    <row r="69" spans="1:10" x14ac:dyDescent="0.2">
      <c r="A69" s="10"/>
      <c r="B69" s="24"/>
      <c r="C69" s="10"/>
      <c r="D69" s="10"/>
      <c r="E69" s="10"/>
      <c r="F69" s="10"/>
      <c r="G69" s="10"/>
      <c r="H69" s="10"/>
      <c r="I69" s="10"/>
      <c r="J69" s="5"/>
    </row>
    <row r="70" spans="1:10" x14ac:dyDescent="0.2">
      <c r="A70" s="10"/>
      <c r="B70" s="24"/>
      <c r="C70" s="10"/>
      <c r="D70" s="10"/>
      <c r="E70" s="10"/>
      <c r="F70" s="10"/>
      <c r="G70" s="10"/>
      <c r="H70" s="10"/>
      <c r="I70" s="10"/>
      <c r="J70" s="5"/>
    </row>
    <row r="71" spans="1:10" x14ac:dyDescent="0.2">
      <c r="A71" s="10"/>
      <c r="B71" s="24"/>
      <c r="C71" s="10"/>
      <c r="D71" s="10"/>
      <c r="E71" s="10"/>
      <c r="F71" s="10"/>
      <c r="G71" s="10"/>
      <c r="H71" s="10"/>
      <c r="I71" s="10"/>
      <c r="J71" s="5"/>
    </row>
    <row r="72" spans="1:10" x14ac:dyDescent="0.2">
      <c r="A72" s="10"/>
      <c r="B72" s="24"/>
      <c r="C72" s="10"/>
      <c r="D72" s="10"/>
      <c r="E72" s="10"/>
      <c r="F72" s="10"/>
      <c r="G72" s="10"/>
      <c r="H72" s="10"/>
      <c r="I72" s="10"/>
      <c r="J72" s="5"/>
    </row>
    <row r="73" spans="1:10" x14ac:dyDescent="0.2">
      <c r="A73" s="10"/>
      <c r="B73" s="24"/>
      <c r="C73" s="10"/>
      <c r="D73" s="10"/>
      <c r="E73" s="10"/>
      <c r="F73" s="10"/>
      <c r="G73" s="10"/>
      <c r="H73" s="10"/>
      <c r="I73" s="10"/>
      <c r="J73" s="5"/>
    </row>
    <row r="74" spans="1:10" x14ac:dyDescent="0.2">
      <c r="A74" s="10"/>
      <c r="B74" s="24"/>
      <c r="C74" s="10"/>
      <c r="D74" s="10"/>
      <c r="E74" s="10"/>
      <c r="F74" s="10"/>
      <c r="G74" s="10"/>
      <c r="H74" s="10"/>
      <c r="I74" s="10"/>
      <c r="J74" s="5"/>
    </row>
    <row r="75" spans="1:10" x14ac:dyDescent="0.2">
      <c r="A75" s="10"/>
      <c r="B75" s="24"/>
      <c r="C75" s="10"/>
      <c r="D75" s="10"/>
      <c r="E75" s="10"/>
      <c r="F75" s="10"/>
      <c r="G75" s="10"/>
      <c r="H75" s="10"/>
      <c r="I75" s="10"/>
      <c r="J75" s="5"/>
    </row>
    <row r="76" spans="1:10" x14ac:dyDescent="0.2">
      <c r="A76" s="10"/>
      <c r="B76" s="24"/>
      <c r="C76" s="10"/>
      <c r="D76" s="10"/>
      <c r="E76" s="10"/>
      <c r="F76" s="10"/>
      <c r="G76" s="10"/>
      <c r="H76" s="10"/>
      <c r="I76" s="10"/>
      <c r="J76" s="5"/>
    </row>
    <row r="77" spans="1:10" x14ac:dyDescent="0.2">
      <c r="A77" s="10"/>
      <c r="B77" s="24"/>
      <c r="C77" s="10"/>
      <c r="D77" s="10"/>
      <c r="E77" s="10"/>
      <c r="F77" s="10"/>
      <c r="G77" s="10"/>
      <c r="H77" s="10"/>
      <c r="I77" s="10"/>
      <c r="J77" s="5"/>
    </row>
    <row r="78" spans="1:10" x14ac:dyDescent="0.2">
      <c r="A78" s="10"/>
      <c r="B78" s="24"/>
      <c r="C78" s="10"/>
      <c r="D78" s="10"/>
      <c r="E78" s="10"/>
      <c r="F78" s="10"/>
      <c r="G78" s="10"/>
      <c r="H78" s="10"/>
      <c r="I78" s="10"/>
      <c r="J78" s="5"/>
    </row>
    <row r="79" spans="1:10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</sheetData>
  <mergeCells count="5">
    <mergeCell ref="A1:A2"/>
    <mergeCell ref="B1:B2"/>
    <mergeCell ref="D1:H1"/>
    <mergeCell ref="C1:C2"/>
    <mergeCell ref="I1:I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1"/>
  <sheetViews>
    <sheetView showGridLines="0" workbookViewId="0">
      <selection activeCell="F16" sqref="F16"/>
    </sheetView>
  </sheetViews>
  <sheetFormatPr defaultRowHeight="15" x14ac:dyDescent="0.25"/>
  <cols>
    <col min="1" max="1" width="8.140625" customWidth="1"/>
    <col min="2" max="2" width="8.42578125" bestFit="1" customWidth="1"/>
    <col min="3" max="3" width="12.85546875" customWidth="1"/>
    <col min="4" max="4" width="7.85546875" customWidth="1"/>
    <col min="5" max="5" width="10.140625" customWidth="1"/>
    <col min="6" max="6" width="11.140625" customWidth="1"/>
  </cols>
  <sheetData>
    <row r="2" spans="2:6" x14ac:dyDescent="0.25">
      <c r="B2" s="13" t="s">
        <v>14</v>
      </c>
      <c r="C2" s="14">
        <v>310411</v>
      </c>
    </row>
    <row r="3" spans="2:6" x14ac:dyDescent="0.25">
      <c r="B3" s="13" t="s">
        <v>15</v>
      </c>
      <c r="C3" s="15">
        <f>INDEX(tb.Input[Tanggal],MATCH(C2,tb.Input[No.Nota],0))</f>
        <v>43582</v>
      </c>
      <c r="E3" s="16" t="s">
        <v>25</v>
      </c>
      <c r="F3" s="22" t="str">
        <f>INDEX(tb.Input[Supplier],MATCH(C2,tb.Input[No.Nota],0))</f>
        <v>aji</v>
      </c>
    </row>
    <row r="5" spans="2:6" x14ac:dyDescent="0.25">
      <c r="B5" s="17" t="s">
        <v>19</v>
      </c>
      <c r="C5" s="18" t="s">
        <v>18</v>
      </c>
      <c r="D5" s="18" t="s">
        <v>21</v>
      </c>
      <c r="E5" s="18" t="s">
        <v>22</v>
      </c>
      <c r="F5" s="18" t="s">
        <v>23</v>
      </c>
    </row>
    <row r="6" spans="2:6" x14ac:dyDescent="0.25">
      <c r="B6" s="2">
        <f>IFERROR(INDEX(tb.Input[Kode Barang],SUMPRODUCT(SMALL(((tb.Input[[Helper]:[Helper]]=$C$2)*ROW(tb.Input[[Helper]:[Helper]]))+((tb.Input[[Helper]:[Helper]]&lt;&gt;$C$2)*10^5),ROW($A1)))-1),"")</f>
        <v>100</v>
      </c>
      <c r="C6" s="2" t="str">
        <f>IFERROR(INDEX(tb.Input[Nama Barang],SUMPRODUCT(SMALL(((tb.Input[[Helper]:[Helper]]=$C$2)*ROW(tb.Input[[Helper]:[Helper]]))+((tb.Input[[Helper]:[Helper]]&lt;&gt;$C$2)*10^5),ROW($A1)))-1),"")</f>
        <v>tempura</v>
      </c>
      <c r="D6" s="2">
        <f>IFERROR(INDEX(tb.Input[Qty],SUMPRODUCT(SMALL(((tb.Input[[Helper]:[Helper]]=$C$2)*ROW(tb.Input[[Helper]:[Helper]]))+((tb.Input[[Helper]:[Helper]]&lt;&gt;$C$2)*10^5),ROW($A1)))-1),"")</f>
        <v>5</v>
      </c>
      <c r="E6" s="12">
        <f>IFERROR(INDEX(tb.Input[Harga],SUMPRODUCT(SMALL(((tb.Input[[Helper]:[Helper]]=$C$2)*ROW(tb.Input[[Helper]:[Helper]]))+((tb.Input[[Helper]:[Helper]]&lt;&gt;$C$2)*10^5),ROW($A1)))-1),"")</f>
        <v>12000</v>
      </c>
      <c r="F6" s="12">
        <f>IFERROR(INDEX(tb.Input[Subtotal],SUMPRODUCT(SMALL(((tb.Input[[Helper]:[Helper]]=$C$2)*ROW(tb.Input[[Helper]:[Helper]]))+((tb.Input[[Helper]:[Helper]]&lt;&gt;$C$2)*10^5),ROW($A1)))-1),"")</f>
        <v>60000</v>
      </c>
    </row>
    <row r="7" spans="2:6" x14ac:dyDescent="0.25">
      <c r="B7" s="2">
        <f>IFERROR(INDEX(tb.Input[Kode Barang],SUMPRODUCT(SMALL(((tb.Input[[Helper]:[Helper]]=$C$2)*ROW(tb.Input[[Helper]:[Helper]]))+((tb.Input[[Helper]:[Helper]]&lt;&gt;$C$2)*10^5),ROW($A2)))-1),"")</f>
        <v>105</v>
      </c>
      <c r="C7" s="2" t="str">
        <f>IFERROR(INDEX(tb.Input[Nama Barang],SUMPRODUCT(SMALL(((tb.Input[[Helper]:[Helper]]=$C$2)*ROW(tb.Input[[Helper]:[Helper]]))+((tb.Input[[Helper]:[Helper]]&lt;&gt;$C$2)*10^5),ROW($A2)))-1),"")</f>
        <v>sosis sapi</v>
      </c>
      <c r="D7" s="2">
        <f>IFERROR(INDEX(tb.Input[Qty],SUMPRODUCT(SMALL(((tb.Input[[Helper]:[Helper]]=$C$2)*ROW(tb.Input[[Helper]:[Helper]]))+((tb.Input[[Helper]:[Helper]]&lt;&gt;$C$2)*10^5),ROW($A2)))-1),"")</f>
        <v>23</v>
      </c>
      <c r="E7" s="12">
        <f>IFERROR(INDEX(tb.Input[Harga],SUMPRODUCT(SMALL(((tb.Input[[Helper]:[Helper]]=$C$2)*ROW(tb.Input[[Helper]:[Helper]]))+((tb.Input[[Helper]:[Helper]]&lt;&gt;$C$2)*10^5),ROW($A2)))-1),"")</f>
        <v>23000</v>
      </c>
      <c r="F7" s="12">
        <f>IFERROR(INDEX(tb.Input[Subtotal],SUMPRODUCT(SMALL(((tb.Input[[Helper]:[Helper]]=$C$2)*ROW(tb.Input[[Helper]:[Helper]]))+((tb.Input[[Helper]:[Helper]]&lt;&gt;$C$2)*10^5),ROW($A2)))-1),"")</f>
        <v>529000</v>
      </c>
    </row>
    <row r="8" spans="2:6" x14ac:dyDescent="0.25">
      <c r="B8" s="2">
        <f>IFERROR(INDEX(tb.Input[Kode Barang],SUMPRODUCT(SMALL(((tb.Input[[Helper]:[Helper]]=$C$2)*ROW(tb.Input[[Helper]:[Helper]]))+((tb.Input[[Helper]:[Helper]]&lt;&gt;$C$2)*10^5),ROW($A3)))-1),"")</f>
        <v>107</v>
      </c>
      <c r="C8" s="2" t="str">
        <f>IFERROR(INDEX(tb.Input[Nama Barang],SUMPRODUCT(SMALL(((tb.Input[[Helper]:[Helper]]=$C$2)*ROW(tb.Input[[Helper]:[Helper]]))+((tb.Input[[Helper]:[Helper]]&lt;&gt;$C$2)*10^5),ROW($A3)))-1),"")</f>
        <v>bintang</v>
      </c>
      <c r="D8" s="2">
        <f>IFERROR(INDEX(tb.Input[Qty],SUMPRODUCT(SMALL(((tb.Input[[Helper]:[Helper]]=$C$2)*ROW(tb.Input[[Helper]:[Helper]]))+((tb.Input[[Helper]:[Helper]]&lt;&gt;$C$2)*10^5),ROW($A3)))-1),"")</f>
        <v>4</v>
      </c>
      <c r="E8" s="12">
        <f>IFERROR(INDEX(tb.Input[Harga],SUMPRODUCT(SMALL(((tb.Input[[Helper]:[Helper]]=$C$2)*ROW(tb.Input[[Helper]:[Helper]]))+((tb.Input[[Helper]:[Helper]]&lt;&gt;$C$2)*10^5),ROW($A3)))-1),"")</f>
        <v>44000</v>
      </c>
      <c r="F8" s="12">
        <f>IFERROR(INDEX(tb.Input[Subtotal],SUMPRODUCT(SMALL(((tb.Input[[Helper]:[Helper]]=$C$2)*ROW(tb.Input[[Helper]:[Helper]]))+((tb.Input[[Helper]:[Helper]]&lt;&gt;$C$2)*10^5),ROW($A3)))-1),"")</f>
        <v>176000</v>
      </c>
    </row>
    <row r="9" spans="2:6" x14ac:dyDescent="0.25">
      <c r="B9" s="2">
        <f>IFERROR(INDEX(tb.Input[Kode Barang],SUMPRODUCT(SMALL(((tb.Input[[Helper]:[Helper]]=$C$2)*ROW(tb.Input[[Helper]:[Helper]]))+((tb.Input[[Helper]:[Helper]]&lt;&gt;$C$2)*10^5),ROW($A4)))-1),"")</f>
        <v>110</v>
      </c>
      <c r="C9" s="2" t="str">
        <f>IFERROR(INDEX(tb.Input[Nama Barang],SUMPRODUCT(SMALL(((tb.Input[[Helper]:[Helper]]=$C$2)*ROW(tb.Input[[Helper]:[Helper]]))+((tb.Input[[Helper]:[Helper]]&lt;&gt;$C$2)*10^5),ROW($A4)))-1),"")</f>
        <v>skalop</v>
      </c>
      <c r="D9" s="2">
        <f>IFERROR(INDEX(tb.Input[Qty],SUMPRODUCT(SMALL(((tb.Input[[Helper]:[Helper]]=$C$2)*ROW(tb.Input[[Helper]:[Helper]]))+((tb.Input[[Helper]:[Helper]]&lt;&gt;$C$2)*10^5),ROW($A4)))-1),"")</f>
        <v>35</v>
      </c>
      <c r="E9" s="12">
        <f>IFERROR(INDEX(tb.Input[Harga],SUMPRODUCT(SMALL(((tb.Input[[Helper]:[Helper]]=$C$2)*ROW(tb.Input[[Helper]:[Helper]]))+((tb.Input[[Helper]:[Helper]]&lt;&gt;$C$2)*10^5),ROW($A4)))-1),"")</f>
        <v>25000</v>
      </c>
      <c r="F9" s="12">
        <f>IFERROR(INDEX(tb.Input[Subtotal],SUMPRODUCT(SMALL(((tb.Input[[Helper]:[Helper]]=$C$2)*ROW(tb.Input[[Helper]:[Helper]]))+((tb.Input[[Helper]:[Helper]]&lt;&gt;$C$2)*10^5),ROW($A4)))-1),"")</f>
        <v>875000</v>
      </c>
    </row>
    <row r="10" spans="2:6" x14ac:dyDescent="0.25">
      <c r="B10" s="2">
        <f>IFERROR(INDEX(tb.Input[Kode Barang],SUMPRODUCT(SMALL(((tb.Input[[Helper]:[Helper]]=$C$2)*ROW(tb.Input[[Helper]:[Helper]]))+((tb.Input[[Helper]:[Helper]]&lt;&gt;$C$2)*10^5),ROW($A5)))-1),"")</f>
        <v>120</v>
      </c>
      <c r="C10" s="2" t="str">
        <f>IFERROR(INDEX(tb.Input[Nama Barang],SUMPRODUCT(SMALL(((tb.Input[[Helper]:[Helper]]=$C$2)*ROW(tb.Input[[Helper]:[Helper]]))+((tb.Input[[Helper]:[Helper]]&lt;&gt;$C$2)*10^5),ROW($A5)))-1),"")</f>
        <v>cireng</v>
      </c>
      <c r="D10" s="2">
        <f>IFERROR(INDEX(tb.Input[Qty],SUMPRODUCT(SMALL(((tb.Input[[Helper]:[Helper]]=$C$2)*ROW(tb.Input[[Helper]:[Helper]]))+((tb.Input[[Helper]:[Helper]]&lt;&gt;$C$2)*10^5),ROW($A5)))-1),"")</f>
        <v>4</v>
      </c>
      <c r="E10" s="12">
        <f>IFERROR(INDEX(tb.Input[Harga],SUMPRODUCT(SMALL(((tb.Input[[Helper]:[Helper]]=$C$2)*ROW(tb.Input[[Helper]:[Helper]]))+((tb.Input[[Helper]:[Helper]]&lt;&gt;$C$2)*10^5),ROW($A5)))-1),"")</f>
        <v>13000</v>
      </c>
      <c r="F10" s="12">
        <f>IFERROR(INDEX(tb.Input[Subtotal],SUMPRODUCT(SMALL(((tb.Input[[Helper]:[Helper]]=$C$2)*ROW(tb.Input[[Helper]:[Helper]]))+((tb.Input[[Helper]:[Helper]]&lt;&gt;$C$2)*10^5),ROW($A5)))-1),"")</f>
        <v>52000</v>
      </c>
    </row>
    <row r="11" spans="2:6" x14ac:dyDescent="0.25">
      <c r="B11" s="2" t="str">
        <f>IFERROR(INDEX(tb.Input[Kode Barang],SUMPRODUCT(SMALL(((tb.Input[[Helper]:[Helper]]=$C$2)*ROW(tb.Input[[Helper]:[Helper]]))+((tb.Input[[Helper]:[Helper]]&lt;&gt;$C$2)*10^5),ROW($A6)))-1),"")</f>
        <v/>
      </c>
      <c r="C11" s="2" t="str">
        <f>IFERROR(INDEX(tb.Input[Nama Barang],SUMPRODUCT(SMALL(((tb.Input[[Helper]:[Helper]]=$C$2)*ROW(tb.Input[[Helper]:[Helper]]))+((tb.Input[[Helper]:[Helper]]&lt;&gt;$C$2)*10^5),ROW($A6)))-1),"")</f>
        <v/>
      </c>
      <c r="D11" s="2" t="str">
        <f>IFERROR(INDEX(tb.Input[Qty],SUMPRODUCT(SMALL(((tb.Input[[Helper]:[Helper]]=$C$2)*ROW(tb.Input[[Helper]:[Helper]]))+((tb.Input[[Helper]:[Helper]]&lt;&gt;$C$2)*10^5),ROW($A6)))-1),"")</f>
        <v/>
      </c>
      <c r="E11" s="12" t="str">
        <f>IFERROR(INDEX(tb.Input[Harga],SUMPRODUCT(SMALL(((tb.Input[[Helper]:[Helper]]=$C$2)*ROW(tb.Input[[Helper]:[Helper]]))+((tb.Input[[Helper]:[Helper]]&lt;&gt;$C$2)*10^5),ROW($A6)))-1),"")</f>
        <v/>
      </c>
      <c r="F11" s="12" t="str">
        <f>IFERROR(INDEX(tb.Input[Subtotal],SUMPRODUCT(SMALL(((tb.Input[[Helper]:[Helper]]=$C$2)*ROW(tb.Input[[Helper]:[Helper]]))+((tb.Input[[Helper]:[Helper]]&lt;&gt;$C$2)*10^5),ROW($A6)))-1),"")</f>
        <v/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penjualan</vt:lpstr>
      <vt:lpstr>DataBase</vt:lpstr>
      <vt:lpstr>Input</vt:lpstr>
      <vt:lpstr>Rekap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codenames4</dc:creator>
  <cp:lastModifiedBy>user</cp:lastModifiedBy>
  <dcterms:created xsi:type="dcterms:W3CDTF">2019-04-26T02:04:01Z</dcterms:created>
  <dcterms:modified xsi:type="dcterms:W3CDTF">2019-04-30T03:03:27Z</dcterms:modified>
</cp:coreProperties>
</file>